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Users\Mira Jurišić\Desktop\"/>
    </mc:Choice>
  </mc:AlternateContent>
  <bookViews>
    <workbookView xWindow="0" yWindow="0" windowWidth="28800" windowHeight="1243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G264" i="3" s="1"/>
  <c r="O3" i="3"/>
  <c r="H264"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T6" i="3"/>
  <c r="Q3" i="3"/>
  <c r="I260" i="3"/>
  <c r="H260" i="3"/>
  <c r="E260" i="3"/>
  <c r="E169" i="27"/>
  <c r="D169" i="27"/>
  <c r="A3" i="30"/>
  <c r="A3" i="33"/>
  <c r="A3" i="36"/>
  <c r="A3" i="27"/>
  <c r="A3" i="1"/>
  <c r="A5" i="42"/>
  <c r="F170" i="27"/>
  <c r="F171" i="27"/>
  <c r="F172" i="27"/>
  <c r="F173" i="27"/>
  <c r="F174" i="27"/>
  <c r="B1135" i="37"/>
  <c r="C1135" i="37"/>
  <c r="D1135" i="37"/>
  <c r="B1136" i="37"/>
  <c r="C1136" i="37"/>
  <c r="D1136" i="37"/>
  <c r="H1136" i="37" s="1"/>
  <c r="B1137" i="37"/>
  <c r="C1137" i="37"/>
  <c r="D1137" i="37"/>
  <c r="B1138" i="37"/>
  <c r="C1138" i="37"/>
  <c r="D1138" i="37"/>
  <c r="H1138" i="37" s="1"/>
  <c r="B1139" i="37"/>
  <c r="C1139" i="37"/>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H38" i="37"/>
  <c r="B39" i="37"/>
  <c r="C39" i="37"/>
  <c r="D39" i="37"/>
  <c r="B40" i="37"/>
  <c r="B41" i="37"/>
  <c r="B42" i="37"/>
  <c r="C42" i="37"/>
  <c r="D42" i="37"/>
  <c r="H42" i="37" s="1"/>
  <c r="B43" i="37"/>
  <c r="C43" i="37"/>
  <c r="D43" i="37"/>
  <c r="B44" i="37"/>
  <c r="C44" i="37"/>
  <c r="D44" i="37"/>
  <c r="H44" i="37" s="1"/>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H59" i="37" s="1"/>
  <c r="B60" i="37"/>
  <c r="C60" i="37"/>
  <c r="D60" i="37"/>
  <c r="B61" i="37"/>
  <c r="B62" i="37"/>
  <c r="C62" i="37"/>
  <c r="D62" i="37"/>
  <c r="H62" i="37" s="1"/>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H90" i="37" s="1"/>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H176" i="37" s="1"/>
  <c r="B177" i="37"/>
  <c r="C177" i="37"/>
  <c r="D177" i="37"/>
  <c r="B178" i="37"/>
  <c r="C178" i="37"/>
  <c r="D178" i="37"/>
  <c r="H178" i="37" s="1"/>
  <c r="B179" i="37"/>
  <c r="C179" i="37"/>
  <c r="D179" i="37"/>
  <c r="B180" i="37"/>
  <c r="C180" i="37"/>
  <c r="D180" i="37"/>
  <c r="H180" i="37" s="1"/>
  <c r="B181" i="37"/>
  <c r="C181" i="37"/>
  <c r="D181" i="37"/>
  <c r="B182" i="37"/>
  <c r="C182" i="37"/>
  <c r="D182" i="37"/>
  <c r="H182" i="37" s="1"/>
  <c r="B183" i="37"/>
  <c r="C183" i="37"/>
  <c r="D183" i="37"/>
  <c r="B184" i="37"/>
  <c r="C184" i="37"/>
  <c r="D184" i="37"/>
  <c r="H184" i="37" s="1"/>
  <c r="B185" i="37"/>
  <c r="C185" i="37"/>
  <c r="D185" i="37"/>
  <c r="B186" i="37"/>
  <c r="B187" i="37"/>
  <c r="C187" i="37"/>
  <c r="D187" i="37"/>
  <c r="B188" i="37"/>
  <c r="C188" i="37"/>
  <c r="D188" i="37"/>
  <c r="H188" i="37" s="1"/>
  <c r="B189" i="37"/>
  <c r="C189" i="37"/>
  <c r="D189" i="37"/>
  <c r="B190" i="37"/>
  <c r="C190" i="37"/>
  <c r="D190" i="37"/>
  <c r="B191" i="37"/>
  <c r="C191" i="37"/>
  <c r="D191" i="37"/>
  <c r="H191" i="37"/>
  <c r="B192" i="37"/>
  <c r="C192" i="37"/>
  <c r="D192" i="37"/>
  <c r="B193" i="37"/>
  <c r="C193" i="37"/>
  <c r="D193" i="37"/>
  <c r="H193" i="37" s="1"/>
  <c r="B194" i="37"/>
  <c r="B195" i="37"/>
  <c r="B196" i="37"/>
  <c r="C196" i="37"/>
  <c r="D196" i="37"/>
  <c r="B197" i="37"/>
  <c r="C197" i="37"/>
  <c r="D197" i="37"/>
  <c r="H197" i="37" s="1"/>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H241" i="37" s="1"/>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H260" i="37" s="1"/>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H271" i="37"/>
  <c r="B272" i="37"/>
  <c r="C272" i="37"/>
  <c r="D272" i="37"/>
  <c r="B273" i="37"/>
  <c r="B274" i="37"/>
  <c r="C274" i="37"/>
  <c r="D274" i="37"/>
  <c r="H274" i="37"/>
  <c r="B275" i="37"/>
  <c r="C275" i="37"/>
  <c r="D275" i="37"/>
  <c r="B276" i="37"/>
  <c r="C276" i="37"/>
  <c r="D276" i="37"/>
  <c r="H276" i="37" s="1"/>
  <c r="B277" i="37"/>
  <c r="C277" i="37"/>
  <c r="D277" i="37"/>
  <c r="B278" i="37"/>
  <c r="C278" i="37"/>
  <c r="D278" i="37"/>
  <c r="H278" i="37" s="1"/>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H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G591" i="37" s="1"/>
  <c r="D591" i="37"/>
  <c r="B592" i="37"/>
  <c r="C592" i="37"/>
  <c r="D592" i="37"/>
  <c r="B593" i="37"/>
  <c r="C593" i="37"/>
  <c r="D593" i="37"/>
  <c r="B594" i="37"/>
  <c r="B595" i="37"/>
  <c r="C595" i="37"/>
  <c r="D595" i="37"/>
  <c r="B596" i="37"/>
  <c r="B597" i="37"/>
  <c r="C597" i="37"/>
  <c r="D597" i="37"/>
  <c r="B598" i="37"/>
  <c r="C598" i="37"/>
  <c r="D598" i="37"/>
  <c r="B599" i="37"/>
  <c r="C599" i="37"/>
  <c r="H599" i="37" s="1"/>
  <c r="D599" i="37"/>
  <c r="B600" i="37"/>
  <c r="C600" i="37"/>
  <c r="D600" i="37"/>
  <c r="B601" i="37"/>
  <c r="C601" i="37"/>
  <c r="D601" i="37"/>
  <c r="B602" i="37"/>
  <c r="C602" i="37"/>
  <c r="D602" i="37"/>
  <c r="B603" i="37"/>
  <c r="B604" i="37"/>
  <c r="C604" i="37"/>
  <c r="D604" i="37"/>
  <c r="B605" i="37"/>
  <c r="C605" i="37"/>
  <c r="D605" i="37"/>
  <c r="B606" i="37"/>
  <c r="C606" i="37"/>
  <c r="D606" i="37"/>
  <c r="H606" i="37" s="1"/>
  <c r="B607" i="37"/>
  <c r="C607" i="37"/>
  <c r="D607" i="37"/>
  <c r="B608" i="37"/>
  <c r="B609" i="37"/>
  <c r="C609" i="37"/>
  <c r="D609" i="37"/>
  <c r="H609" i="37" s="1"/>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H643" i="37" s="1"/>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H653" i="37"/>
  <c r="B654" i="37"/>
  <c r="C654" i="37"/>
  <c r="D654" i="37"/>
  <c r="H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H690" i="37"/>
  <c r="D690" i="37"/>
  <c r="G690" i="37"/>
  <c r="B691" i="37"/>
  <c r="C691" i="37"/>
  <c r="D691" i="37"/>
  <c r="G691" i="37"/>
  <c r="B692" i="37"/>
  <c r="C692" i="37"/>
  <c r="D692" i="37"/>
  <c r="B693" i="37"/>
  <c r="C693" i="37"/>
  <c r="D693" i="37"/>
  <c r="B694" i="37"/>
  <c r="C694" i="37"/>
  <c r="D694" i="37"/>
  <c r="B695" i="37"/>
  <c r="C695" i="37"/>
  <c r="D695" i="37"/>
  <c r="B696" i="37"/>
  <c r="C696" i="37"/>
  <c r="D696" i="37"/>
  <c r="B697" i="37"/>
  <c r="C697" i="37"/>
  <c r="D697" i="37"/>
  <c r="B698" i="37"/>
  <c r="C698" i="37"/>
  <c r="H698" i="37" s="1"/>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H721" i="37"/>
  <c r="B722" i="37"/>
  <c r="C722" i="37"/>
  <c r="D722" i="37"/>
  <c r="B723" i="37"/>
  <c r="C723" i="37"/>
  <c r="D723" i="37"/>
  <c r="B724" i="37"/>
  <c r="C724" i="37"/>
  <c r="D724" i="37"/>
  <c r="B725" i="37"/>
  <c r="C725" i="37"/>
  <c r="D725" i="37"/>
  <c r="B726" i="37"/>
  <c r="C726" i="37"/>
  <c r="H726" i="37" s="1"/>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H743" i="37"/>
  <c r="B744" i="37"/>
  <c r="C744" i="37"/>
  <c r="D744" i="37"/>
  <c r="B745" i="37"/>
  <c r="C745" i="37"/>
  <c r="D745" i="37"/>
  <c r="H745" i="37" s="1"/>
  <c r="B746" i="37"/>
  <c r="C746" i="37"/>
  <c r="D746" i="37"/>
  <c r="B747" i="37"/>
  <c r="C747" i="37"/>
  <c r="D747" i="37"/>
  <c r="H747" i="37" s="1"/>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H781" i="37" s="1"/>
  <c r="B782" i="37"/>
  <c r="C782" i="37"/>
  <c r="D782" i="37"/>
  <c r="B783" i="37"/>
  <c r="C783" i="37"/>
  <c r="D783" i="37"/>
  <c r="B784" i="37"/>
  <c r="C784" i="37"/>
  <c r="D784" i="37"/>
  <c r="B785" i="37"/>
  <c r="C785" i="37"/>
  <c r="D785" i="37"/>
  <c r="H785" i="37" s="1"/>
  <c r="B786" i="37"/>
  <c r="C786" i="37"/>
  <c r="D786" i="37"/>
  <c r="B787" i="37"/>
  <c r="C787" i="37"/>
  <c r="D787" i="37"/>
  <c r="B788" i="37"/>
  <c r="C788" i="37"/>
  <c r="D788" i="37"/>
  <c r="B789" i="37"/>
  <c r="C789" i="37"/>
  <c r="D789" i="37"/>
  <c r="H789" i="37" s="1"/>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H797" i="37"/>
  <c r="B798" i="37"/>
  <c r="C798" i="37"/>
  <c r="D798" i="37"/>
  <c r="B799" i="37"/>
  <c r="C799" i="37"/>
  <c r="D799" i="37"/>
  <c r="H799" i="37" s="1"/>
  <c r="B800" i="37"/>
  <c r="C800" i="37"/>
  <c r="D800" i="37"/>
  <c r="B801" i="37"/>
  <c r="C801" i="37"/>
  <c r="D801" i="37"/>
  <c r="H801" i="37" s="1"/>
  <c r="B802" i="37"/>
  <c r="C802" i="37"/>
  <c r="D802" i="37"/>
  <c r="B803" i="37"/>
  <c r="C803" i="37"/>
  <c r="D803" i="37"/>
  <c r="B804" i="37"/>
  <c r="C804" i="37"/>
  <c r="D804" i="37"/>
  <c r="B805" i="37"/>
  <c r="C805" i="37"/>
  <c r="D805" i="37"/>
  <c r="H805" i="37" s="1"/>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H813" i="37"/>
  <c r="B814" i="37"/>
  <c r="C814" i="37"/>
  <c r="D814" i="37"/>
  <c r="B815" i="37"/>
  <c r="C815" i="37"/>
  <c r="D815" i="37"/>
  <c r="H815" i="37" s="1"/>
  <c r="B816" i="37"/>
  <c r="C816" i="37"/>
  <c r="D816" i="37"/>
  <c r="B817" i="37"/>
  <c r="C817" i="37"/>
  <c r="D817" i="37"/>
  <c r="H817" i="37" s="1"/>
  <c r="B818" i="37"/>
  <c r="C818" i="37"/>
  <c r="D818" i="37"/>
  <c r="B819" i="37"/>
  <c r="C819" i="37"/>
  <c r="D819" i="37"/>
  <c r="B820" i="37"/>
  <c r="C820" i="37"/>
  <c r="D820" i="37"/>
  <c r="B821" i="37"/>
  <c r="C821" i="37"/>
  <c r="D821" i="37"/>
  <c r="H821" i="37" s="1"/>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H829" i="37"/>
  <c r="B830" i="37"/>
  <c r="C830" i="37"/>
  <c r="D830" i="37"/>
  <c r="B831" i="37"/>
  <c r="C831" i="37"/>
  <c r="D831" i="37"/>
  <c r="H831" i="37" s="1"/>
  <c r="B832" i="37"/>
  <c r="C832" i="37"/>
  <c r="D832" i="37"/>
  <c r="B833" i="37"/>
  <c r="C833" i="37"/>
  <c r="D833" i="37"/>
  <c r="H833" i="37" s="1"/>
  <c r="B834" i="37"/>
  <c r="C834" i="37"/>
  <c r="D834" i="37"/>
  <c r="B835" i="37"/>
  <c r="C835" i="37"/>
  <c r="D835" i="37"/>
  <c r="B836" i="37"/>
  <c r="C836" i="37"/>
  <c r="D836" i="37"/>
  <c r="B837" i="37"/>
  <c r="C837" i="37"/>
  <c r="D837" i="37"/>
  <c r="H837" i="37" s="1"/>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H845" i="37"/>
  <c r="B846" i="37"/>
  <c r="C846" i="37"/>
  <c r="D846" i="37"/>
  <c r="B847" i="37"/>
  <c r="C847" i="37"/>
  <c r="D847" i="37"/>
  <c r="H847" i="37" s="1"/>
  <c r="B848" i="37"/>
  <c r="C848" i="37"/>
  <c r="D848" i="37"/>
  <c r="B849" i="37"/>
  <c r="C849" i="37"/>
  <c r="D849" i="37"/>
  <c r="H849" i="37" s="1"/>
  <c r="B850" i="37"/>
  <c r="C850" i="37"/>
  <c r="D850" i="37"/>
  <c r="B851" i="37"/>
  <c r="C851" i="37"/>
  <c r="D851" i="37"/>
  <c r="B852" i="37"/>
  <c r="C852" i="37"/>
  <c r="D852" i="37"/>
  <c r="B853" i="37"/>
  <c r="C853" i="37"/>
  <c r="D853" i="37"/>
  <c r="H853" i="37" s="1"/>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H922" i="37"/>
  <c r="D922" i="37"/>
  <c r="G922" i="37"/>
  <c r="B923" i="37"/>
  <c r="C923" i="37"/>
  <c r="D923" i="37"/>
  <c r="B924" i="37"/>
  <c r="C924" i="37"/>
  <c r="D924" i="37"/>
  <c r="B925" i="37"/>
  <c r="C925" i="37"/>
  <c r="D925" i="37"/>
  <c r="B926" i="37"/>
  <c r="C926" i="37"/>
  <c r="H926" i="37"/>
  <c r="D926" i="37"/>
  <c r="G926" i="37"/>
  <c r="B927" i="37"/>
  <c r="C927" i="37"/>
  <c r="D927" i="37"/>
  <c r="G927" i="37"/>
  <c r="B928" i="37"/>
  <c r="C928" i="37"/>
  <c r="D928" i="37"/>
  <c r="B929" i="37"/>
  <c r="C929" i="37"/>
  <c r="D929" i="37"/>
  <c r="B930" i="37"/>
  <c r="C930" i="37"/>
  <c r="D930" i="37"/>
  <c r="B931" i="37"/>
  <c r="C931" i="37"/>
  <c r="H931" i="37"/>
  <c r="D931" i="37"/>
  <c r="G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H941" i="37" s="1"/>
  <c r="B942" i="37"/>
  <c r="C942" i="37"/>
  <c r="D942" i="37"/>
  <c r="B943" i="37"/>
  <c r="C943" i="37"/>
  <c r="D943" i="37"/>
  <c r="B944" i="37"/>
  <c r="C944" i="37"/>
  <c r="D944" i="37"/>
  <c r="B945" i="37"/>
  <c r="C945" i="37"/>
  <c r="D945" i="37"/>
  <c r="H945" i="37" s="1"/>
  <c r="B946" i="37"/>
  <c r="C946" i="37"/>
  <c r="D946" i="37"/>
  <c r="B947" i="37"/>
  <c r="C947" i="37"/>
  <c r="D947" i="37"/>
  <c r="B948" i="37"/>
  <c r="C948" i="37"/>
  <c r="D948" i="37"/>
  <c r="B949" i="37"/>
  <c r="C949" i="37"/>
  <c r="D949" i="37"/>
  <c r="B950" i="37"/>
  <c r="C950" i="37"/>
  <c r="D950" i="37"/>
  <c r="B951" i="37"/>
  <c r="C951" i="37"/>
  <c r="D951" i="37"/>
  <c r="H951" i="37"/>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H967" i="37"/>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B976" i="37"/>
  <c r="C976" i="37"/>
  <c r="D976" i="37"/>
  <c r="C980" i="37"/>
  <c r="D980" i="37"/>
  <c r="C981" i="37"/>
  <c r="D981" i="37"/>
  <c r="C982" i="37"/>
  <c r="D982" i="37"/>
  <c r="G982" i="37" s="1"/>
  <c r="C985" i="37"/>
  <c r="D985" i="37"/>
  <c r="C986" i="37"/>
  <c r="D986" i="37"/>
  <c r="C987" i="37"/>
  <c r="D987" i="37"/>
  <c r="C988" i="37"/>
  <c r="D988" i="37"/>
  <c r="C989" i="37"/>
  <c r="D989" i="37"/>
  <c r="G989" i="37"/>
  <c r="C991" i="37"/>
  <c r="H991" i="37"/>
  <c r="D991" i="37"/>
  <c r="G991" i="37"/>
  <c r="C992" i="37"/>
  <c r="D992" i="37"/>
  <c r="G992" i="37" s="1"/>
  <c r="C993" i="37"/>
  <c r="D993" i="37"/>
  <c r="C994" i="37"/>
  <c r="D994" i="37"/>
  <c r="C995" i="37"/>
  <c r="D995" i="37"/>
  <c r="G995" i="37" s="1"/>
  <c r="C996" i="37"/>
  <c r="D996" i="37"/>
  <c r="C997" i="37"/>
  <c r="D997" i="37"/>
  <c r="H997" i="37" s="1"/>
  <c r="C998" i="37"/>
  <c r="D998" i="37"/>
  <c r="C999" i="37"/>
  <c r="D999" i="37"/>
  <c r="C1001" i="37"/>
  <c r="D1001" i="37"/>
  <c r="C1002" i="37"/>
  <c r="D1002" i="37"/>
  <c r="G1002" i="37"/>
  <c r="C1003" i="37"/>
  <c r="D1003" i="37"/>
  <c r="C1004" i="37"/>
  <c r="D1004" i="37"/>
  <c r="G1004" i="37" s="1"/>
  <c r="C1005" i="37"/>
  <c r="D1005" i="37"/>
  <c r="C1007" i="37"/>
  <c r="D1007" i="37"/>
  <c r="C1008" i="37"/>
  <c r="D1008" i="37"/>
  <c r="G1008" i="37"/>
  <c r="C1009" i="37"/>
  <c r="D1009" i="37"/>
  <c r="H1009" i="37" s="1"/>
  <c r="C1010" i="37"/>
  <c r="D1010" i="37"/>
  <c r="G1010" i="37" s="1"/>
  <c r="C1011" i="37"/>
  <c r="D1011" i="37"/>
  <c r="C1013" i="37"/>
  <c r="D1013" i="37"/>
  <c r="C1014" i="37"/>
  <c r="D1014" i="37"/>
  <c r="C1015" i="37"/>
  <c r="D1015" i="37"/>
  <c r="C1017" i="37"/>
  <c r="D1017" i="37"/>
  <c r="C1018" i="37"/>
  <c r="D1018" i="37"/>
  <c r="G1018" i="37" s="1"/>
  <c r="C1019" i="37"/>
  <c r="D1019" i="37"/>
  <c r="C1020" i="37"/>
  <c r="D1020" i="37"/>
  <c r="C1021" i="37"/>
  <c r="G1021" i="37" s="1"/>
  <c r="D1021" i="37"/>
  <c r="C1022" i="37"/>
  <c r="D1022" i="37"/>
  <c r="C1024" i="37"/>
  <c r="H1024" i="37" s="1"/>
  <c r="D1024" i="37"/>
  <c r="G1024" i="37"/>
  <c r="C1025" i="37"/>
  <c r="D1025" i="37"/>
  <c r="C1026" i="37"/>
  <c r="D1026" i="37"/>
  <c r="G1026" i="37" s="1"/>
  <c r="C1028" i="37"/>
  <c r="D1028" i="37"/>
  <c r="G1028" i="37" s="1"/>
  <c r="C1029" i="37"/>
  <c r="D1029" i="37"/>
  <c r="C1030" i="37"/>
  <c r="D1030" i="37"/>
  <c r="C1031" i="37"/>
  <c r="D1031" i="37"/>
  <c r="G1031" i="37" s="1"/>
  <c r="C1032" i="37"/>
  <c r="D1032" i="37"/>
  <c r="C1033" i="37"/>
  <c r="D1033" i="37"/>
  <c r="C1035" i="37"/>
  <c r="H1035" i="37" s="1"/>
  <c r="D1035" i="37"/>
  <c r="C1036" i="37"/>
  <c r="D1036" i="37"/>
  <c r="C1037" i="37"/>
  <c r="H1037" i="37" s="1"/>
  <c r="D1037" i="37"/>
  <c r="C1038" i="37"/>
  <c r="D1038" i="37"/>
  <c r="C1042" i="37"/>
  <c r="H1042" i="37" s="1"/>
  <c r="D1042" i="37"/>
  <c r="G1042" i="37"/>
  <c r="C1043" i="37"/>
  <c r="D1043" i="37"/>
  <c r="H1043" i="37" s="1"/>
  <c r="C1044" i="37"/>
  <c r="D1044" i="37"/>
  <c r="G1044" i="37" s="1"/>
  <c r="C1045" i="37"/>
  <c r="D1045" i="37"/>
  <c r="H1045" i="37" s="1"/>
  <c r="C1046" i="37"/>
  <c r="D1046" i="37"/>
  <c r="G1046" i="37" s="1"/>
  <c r="C1047" i="37"/>
  <c r="D1047" i="37"/>
  <c r="C1048" i="37"/>
  <c r="D1048" i="37"/>
  <c r="C1051" i="37"/>
  <c r="D1051" i="37"/>
  <c r="C1052" i="37"/>
  <c r="D1052" i="37"/>
  <c r="C1053" i="37"/>
  <c r="D1053" i="37"/>
  <c r="G1053" i="37" s="1"/>
  <c r="C1054" i="37"/>
  <c r="D1054" i="37"/>
  <c r="C1055" i="37"/>
  <c r="D1055" i="37"/>
  <c r="C1057" i="37"/>
  <c r="D1057" i="37"/>
  <c r="C1060" i="37"/>
  <c r="D1060" i="37"/>
  <c r="C1061" i="37"/>
  <c r="D1061" i="37"/>
  <c r="G1061" i="37"/>
  <c r="C1062" i="37"/>
  <c r="D1062" i="37"/>
  <c r="C1063" i="37"/>
  <c r="D1063" i="37"/>
  <c r="G1063" i="37" s="1"/>
  <c r="C1064" i="37"/>
  <c r="D1064" i="37"/>
  <c r="C1065" i="37"/>
  <c r="D1065" i="37"/>
  <c r="G1065" i="37" s="1"/>
  <c r="C1066" i="37"/>
  <c r="D1066" i="37"/>
  <c r="C1067" i="37"/>
  <c r="D1067" i="37"/>
  <c r="C1068" i="37"/>
  <c r="D1068" i="37"/>
  <c r="C1069" i="37"/>
  <c r="D1069" i="37"/>
  <c r="C1070" i="37"/>
  <c r="D1070" i="37"/>
  <c r="C1071" i="37"/>
  <c r="D1071" i="37"/>
  <c r="C1072" i="37"/>
  <c r="D1072" i="37"/>
  <c r="G1072" i="37" s="1"/>
  <c r="C1073" i="37"/>
  <c r="D1073" i="37"/>
  <c r="C1074" i="37"/>
  <c r="D1074" i="37"/>
  <c r="C1075" i="37"/>
  <c r="H1075" i="37" s="1"/>
  <c r="D1075" i="37"/>
  <c r="C1076" i="37"/>
  <c r="H1076" i="37" s="1"/>
  <c r="D1076" i="37"/>
  <c r="C1078" i="37"/>
  <c r="D1078" i="37"/>
  <c r="G1078" i="37"/>
  <c r="C1079" i="37"/>
  <c r="H1079" i="37"/>
  <c r="D1079" i="37"/>
  <c r="G1079" i="37"/>
  <c r="C1080" i="37"/>
  <c r="D1080" i="37"/>
  <c r="G1080" i="37" s="1"/>
  <c r="C1081" i="37"/>
  <c r="D1081" i="37"/>
  <c r="C1082" i="37"/>
  <c r="D1082" i="37"/>
  <c r="G1082" i="37" s="1"/>
  <c r="C1083" i="37"/>
  <c r="D1083" i="37"/>
  <c r="C1084" i="37"/>
  <c r="D1084" i="37"/>
  <c r="G1084" i="37" s="1"/>
  <c r="C1085" i="37"/>
  <c r="D1085" i="37"/>
  <c r="C1086" i="37"/>
  <c r="D1086" i="37"/>
  <c r="C1087" i="37"/>
  <c r="D1087" i="37"/>
  <c r="C1088" i="37"/>
  <c r="D1088" i="37"/>
  <c r="C1091" i="37"/>
  <c r="D1091" i="37"/>
  <c r="C1092" i="37"/>
  <c r="D1092" i="37"/>
  <c r="C1093" i="37"/>
  <c r="D1093" i="37"/>
  <c r="G1093" i="37" s="1"/>
  <c r="C1094" i="37"/>
  <c r="D1094" i="37"/>
  <c r="C1095" i="37"/>
  <c r="H1095" i="37" s="1"/>
  <c r="D1095" i="37"/>
  <c r="C1096" i="37"/>
  <c r="D1096" i="37"/>
  <c r="C1098" i="37"/>
  <c r="D1098" i="37"/>
  <c r="C1099" i="37"/>
  <c r="D1099" i="37"/>
  <c r="C1100" i="37"/>
  <c r="D1100" i="37"/>
  <c r="C1101" i="37"/>
  <c r="D1101" i="37"/>
  <c r="C1102" i="37"/>
  <c r="D1102" i="37"/>
  <c r="C1103" i="37"/>
  <c r="D1103" i="37"/>
  <c r="G1103" i="37"/>
  <c r="C1104" i="37"/>
  <c r="D1104" i="37"/>
  <c r="C1107" i="37"/>
  <c r="H1107" i="37"/>
  <c r="D1107" i="37"/>
  <c r="G1107" i="37"/>
  <c r="C1108" i="37"/>
  <c r="D1108" i="37"/>
  <c r="C1109" i="37"/>
  <c r="D1109" i="37"/>
  <c r="G1109" i="37" s="1"/>
  <c r="C1110" i="37"/>
  <c r="D1110" i="37"/>
  <c r="H1110" i="37" s="1"/>
  <c r="C1111" i="37"/>
  <c r="D1111" i="37"/>
  <c r="G1111" i="37" s="1"/>
  <c r="C1112" i="37"/>
  <c r="D1112" i="37"/>
  <c r="G1112" i="37" s="1"/>
  <c r="C1114" i="37"/>
  <c r="D1114" i="37"/>
  <c r="C1115" i="37"/>
  <c r="D1115" i="37"/>
  <c r="C1116" i="37"/>
  <c r="D1116" i="37"/>
  <c r="C1118" i="37"/>
  <c r="D1118" i="37"/>
  <c r="H1118" i="37" s="1"/>
  <c r="C1119" i="37"/>
  <c r="D1119" i="37"/>
  <c r="C1121" i="37"/>
  <c r="D1121" i="37"/>
  <c r="C1122" i="37"/>
  <c r="D1122" i="37"/>
  <c r="C1123" i="37"/>
  <c r="D1123" i="37"/>
  <c r="C1124" i="37"/>
  <c r="D1124" i="37"/>
  <c r="C1125" i="37"/>
  <c r="D1125" i="37"/>
  <c r="C1126" i="37"/>
  <c r="H1126" i="37" s="1"/>
  <c r="D1126" i="37"/>
  <c r="C1127" i="37"/>
  <c r="D1127" i="37"/>
  <c r="C1128" i="37"/>
  <c r="D1128" i="37"/>
  <c r="C1129" i="37"/>
  <c r="D1129" i="37"/>
  <c r="C1130" i="37"/>
  <c r="D1130" i="37"/>
  <c r="C1131" i="37"/>
  <c r="H1131" i="37" s="1"/>
  <c r="D1131" i="37"/>
  <c r="C1132" i="37"/>
  <c r="D1132" i="37"/>
  <c r="C1133" i="37"/>
  <c r="D1133" i="37"/>
  <c r="C1134" i="37"/>
  <c r="D1134" i="37"/>
  <c r="C1141" i="37"/>
  <c r="G1141" i="37" s="1"/>
  <c r="D1141" i="37"/>
  <c r="H1141" i="37"/>
  <c r="C1142" i="37"/>
  <c r="D1142" i="37"/>
  <c r="G1142" i="37" s="1"/>
  <c r="C1143" i="37"/>
  <c r="D1143" i="37"/>
  <c r="H1143" i="37" s="1"/>
  <c r="C1147" i="37"/>
  <c r="D1147" i="37"/>
  <c r="C1148" i="37"/>
  <c r="D1148" i="37"/>
  <c r="H1148" i="37" s="1"/>
  <c r="C1150" i="37"/>
  <c r="D1150" i="37"/>
  <c r="C1151" i="37"/>
  <c r="D1151" i="37"/>
  <c r="G1151" i="37" s="1"/>
  <c r="C1152" i="37"/>
  <c r="D1152" i="37"/>
  <c r="C1153" i="37"/>
  <c r="D1153" i="37"/>
  <c r="H1153" i="37" s="1"/>
  <c r="C1154" i="37"/>
  <c r="D1154" i="37"/>
  <c r="C1155" i="37"/>
  <c r="D1155" i="37"/>
  <c r="C1156" i="37"/>
  <c r="G1156" i="37" s="1"/>
  <c r="D1156" i="37"/>
  <c r="C1157" i="37"/>
  <c r="D1157" i="37"/>
  <c r="H1157" i="37"/>
  <c r="C1160" i="37"/>
  <c r="D1160" i="37"/>
  <c r="C1161" i="37"/>
  <c r="D1161" i="37"/>
  <c r="C1162" i="37"/>
  <c r="D1162" i="37"/>
  <c r="G1162" i="37" s="1"/>
  <c r="C1163" i="37"/>
  <c r="D1163" i="37"/>
  <c r="C1164" i="37"/>
  <c r="D1164" i="37"/>
  <c r="G1164" i="37" s="1"/>
  <c r="C1165" i="37"/>
  <c r="D1165" i="37"/>
  <c r="C1167" i="37"/>
  <c r="D1167" i="37"/>
  <c r="C1168" i="37"/>
  <c r="D1168" i="37"/>
  <c r="C1169" i="37"/>
  <c r="D1169" i="37"/>
  <c r="C1170" i="37"/>
  <c r="D1170" i="37"/>
  <c r="C1171" i="37"/>
  <c r="D1171" i="37"/>
  <c r="G1171" i="37" s="1"/>
  <c r="C1172" i="37"/>
  <c r="D1172" i="37"/>
  <c r="C1173" i="37"/>
  <c r="D1173" i="37"/>
  <c r="C1176" i="37"/>
  <c r="H1176" i="37" s="1"/>
  <c r="D1176" i="37"/>
  <c r="C1177" i="37"/>
  <c r="H1177" i="37" s="1"/>
  <c r="D1177" i="37"/>
  <c r="C1178" i="37"/>
  <c r="D1178" i="37"/>
  <c r="C1179" i="37"/>
  <c r="H1179" i="37" s="1"/>
  <c r="D1179" i="37"/>
  <c r="C1180" i="37"/>
  <c r="D1180" i="37"/>
  <c r="C1181" i="37"/>
  <c r="H1181" i="37" s="1"/>
  <c r="D1181" i="37"/>
  <c r="C1182" i="37"/>
  <c r="H1182" i="37" s="1"/>
  <c r="D1182" i="37"/>
  <c r="C1183" i="37"/>
  <c r="G1183" i="37" s="1"/>
  <c r="D1183" i="37"/>
  <c r="H1183" i="37"/>
  <c r="C1184" i="37"/>
  <c r="D1184" i="37"/>
  <c r="G1184" i="37" s="1"/>
  <c r="C1185" i="37"/>
  <c r="D1185" i="37"/>
  <c r="H1185" i="37" s="1"/>
  <c r="C1186" i="37"/>
  <c r="D1186" i="37"/>
  <c r="G1186" i="37" s="1"/>
  <c r="C1187" i="37"/>
  <c r="D1187" i="37"/>
  <c r="H1187" i="37" s="1"/>
  <c r="C1188" i="37"/>
  <c r="D1188" i="37"/>
  <c r="G1188" i="37" s="1"/>
  <c r="C1189" i="37"/>
  <c r="D1189" i="37"/>
  <c r="H1189" i="37" s="1"/>
  <c r="C1190" i="37"/>
  <c r="D1190" i="37"/>
  <c r="G1190" i="37" s="1"/>
  <c r="C1191" i="37"/>
  <c r="D1191" i="37"/>
  <c r="C1193" i="37"/>
  <c r="D1193" i="37"/>
  <c r="C1194" i="37"/>
  <c r="D1194" i="37"/>
  <c r="G1194" i="37" s="1"/>
  <c r="C1195" i="37"/>
  <c r="D1195" i="37"/>
  <c r="C1196" i="37"/>
  <c r="H1196" i="37" s="1"/>
  <c r="D1196" i="37"/>
  <c r="C1197" i="37"/>
  <c r="D1197" i="37"/>
  <c r="C1198" i="37"/>
  <c r="D1198" i="37"/>
  <c r="C1199" i="37"/>
  <c r="G1199" i="37" s="1"/>
  <c r="D1199" i="37"/>
  <c r="C1200" i="37"/>
  <c r="D1200" i="37"/>
  <c r="C1201" i="37"/>
  <c r="D1201" i="37"/>
  <c r="C1203" i="37"/>
  <c r="G1203" i="37" s="1"/>
  <c r="D1203" i="37"/>
  <c r="H1203" i="37"/>
  <c r="C1204" i="37"/>
  <c r="D1204" i="37"/>
  <c r="G1204" i="37" s="1"/>
  <c r="C1208" i="37"/>
  <c r="D1208" i="37"/>
  <c r="H1208" i="37" s="1"/>
  <c r="C1209" i="37"/>
  <c r="D1209" i="37"/>
  <c r="G1209" i="37" s="1"/>
  <c r="C1211" i="37"/>
  <c r="D1211" i="37"/>
  <c r="C1212" i="37"/>
  <c r="D1212" i="37"/>
  <c r="C1213" i="37"/>
  <c r="D1213" i="37"/>
  <c r="C1215" i="37"/>
  <c r="D1215" i="37"/>
  <c r="C1216" i="37"/>
  <c r="D1216" i="37"/>
  <c r="G1216" i="37" s="1"/>
  <c r="C1217" i="37"/>
  <c r="D1217" i="37"/>
  <c r="C1219" i="37"/>
  <c r="D1219" i="37"/>
  <c r="C1220" i="37"/>
  <c r="D1220" i="37"/>
  <c r="C1221" i="37"/>
  <c r="G1221" i="37" s="1"/>
  <c r="D1221" i="37"/>
  <c r="C1222" i="37"/>
  <c r="D1222" i="37"/>
  <c r="C1223" i="37"/>
  <c r="H1223" i="37" s="1"/>
  <c r="D1223" i="37"/>
  <c r="C1224" i="37"/>
  <c r="H1224" i="37" s="1"/>
  <c r="D1224" i="37"/>
  <c r="C1227" i="37"/>
  <c r="D1227" i="37"/>
  <c r="C1228" i="37"/>
  <c r="D1228" i="37"/>
  <c r="C1229" i="37"/>
  <c r="G1229" i="37" s="1"/>
  <c r="D1229" i="37"/>
  <c r="C1230" i="37"/>
  <c r="D1230" i="37"/>
  <c r="C1231" i="37"/>
  <c r="H1231" i="37" s="1"/>
  <c r="D1231" i="37"/>
  <c r="C1232" i="37"/>
  <c r="D1232" i="37"/>
  <c r="C1233" i="37"/>
  <c r="G1233" i="37" s="1"/>
  <c r="D1233" i="37"/>
  <c r="C1234" i="37"/>
  <c r="D1234" i="37"/>
  <c r="C1235" i="37"/>
  <c r="D1235" i="37"/>
  <c r="C1236" i="37"/>
  <c r="H1236" i="37" s="1"/>
  <c r="D1236" i="37"/>
  <c r="C1237" i="37"/>
  <c r="G1237" i="37" s="1"/>
  <c r="D1237" i="37"/>
  <c r="C1238" i="37"/>
  <c r="D1238" i="37"/>
  <c r="C1239" i="37"/>
  <c r="D1239" i="37"/>
  <c r="C1240" i="37"/>
  <c r="H1240" i="37" s="1"/>
  <c r="D1240" i="37"/>
  <c r="C1241" i="37"/>
  <c r="G1241" i="37" s="1"/>
  <c r="D1241" i="37"/>
  <c r="C1242" i="37"/>
  <c r="H1242" i="37" s="1"/>
  <c r="D1242" i="37"/>
  <c r="C1243" i="37"/>
  <c r="D1243" i="37"/>
  <c r="C1244" i="37"/>
  <c r="D1244" i="37"/>
  <c r="C1245" i="37"/>
  <c r="G1245" i="37" s="1"/>
  <c r="D1245" i="37"/>
  <c r="C1246" i="37"/>
  <c r="H1246" i="37" s="1"/>
  <c r="D1246" i="37"/>
  <c r="C1247" i="37"/>
  <c r="H1247" i="37" s="1"/>
  <c r="D1247" i="37"/>
  <c r="C1248" i="37"/>
  <c r="D1248" i="37"/>
  <c r="C1249" i="37"/>
  <c r="G1249" i="37" s="1"/>
  <c r="D1249" i="37"/>
  <c r="C1250" i="37"/>
  <c r="D1250" i="37"/>
  <c r="C1251" i="37"/>
  <c r="H1251" i="37" s="1"/>
  <c r="D1251" i="37"/>
  <c r="C1252" i="37"/>
  <c r="H1252" i="37" s="1"/>
  <c r="D1252" i="37"/>
  <c r="C1253" i="37"/>
  <c r="G1253" i="37" s="1"/>
  <c r="D1253" i="37"/>
  <c r="C1254" i="37"/>
  <c r="D1254" i="37"/>
  <c r="C1255" i="37"/>
  <c r="D1255" i="37"/>
  <c r="C1256" i="37"/>
  <c r="H1256" i="37" s="1"/>
  <c r="D1256" i="37"/>
  <c r="C1257" i="37"/>
  <c r="D1257" i="37"/>
  <c r="H1257" i="37" s="1"/>
  <c r="C1258" i="37"/>
  <c r="D1258" i="37"/>
  <c r="H1258" i="37" s="1"/>
  <c r="C1259" i="37"/>
  <c r="D1259" i="37"/>
  <c r="C1260" i="37"/>
  <c r="D1260" i="37"/>
  <c r="H1260" i="37" s="1"/>
  <c r="C1261" i="37"/>
  <c r="D1261" i="37"/>
  <c r="C1262" i="37"/>
  <c r="D1262" i="37"/>
  <c r="C1263" i="37"/>
  <c r="D1263" i="37"/>
  <c r="C1264" i="37"/>
  <c r="D1264" i="37"/>
  <c r="C1265" i="37"/>
  <c r="D1265" i="37"/>
  <c r="G1265" i="37" s="1"/>
  <c r="C1266" i="37"/>
  <c r="D1266" i="37"/>
  <c r="C1267" i="37"/>
  <c r="D1267" i="37"/>
  <c r="C1268" i="37"/>
  <c r="D1268" i="37"/>
  <c r="C1269" i="37"/>
  <c r="D1269" i="37"/>
  <c r="C1270" i="37"/>
  <c r="H1270" i="37" s="1"/>
  <c r="D1270" i="37"/>
  <c r="C1271" i="37"/>
  <c r="D1271" i="37"/>
  <c r="C1272" i="37"/>
  <c r="D1272" i="37"/>
  <c r="C1273" i="37"/>
  <c r="G1273" i="37" s="1"/>
  <c r="D1273" i="37"/>
  <c r="C1274" i="37"/>
  <c r="H1274" i="37" s="1"/>
  <c r="D1274" i="37"/>
  <c r="C1275" i="37"/>
  <c r="D1275" i="37"/>
  <c r="C1276" i="37"/>
  <c r="D1276" i="37"/>
  <c r="C1277" i="37"/>
  <c r="D1277" i="37"/>
  <c r="C1278" i="37"/>
  <c r="D1278" i="37"/>
  <c r="C1279" i="37"/>
  <c r="H1279" i="37" s="1"/>
  <c r="D1279" i="37"/>
  <c r="C1280" i="37"/>
  <c r="D1280" i="37"/>
  <c r="C1281" i="37"/>
  <c r="D1281" i="37"/>
  <c r="C1282" i="37"/>
  <c r="D1282" i="37"/>
  <c r="C1283" i="37"/>
  <c r="D1283" i="37"/>
  <c r="C1284" i="37"/>
  <c r="H1284" i="37" s="1"/>
  <c r="D1284" i="37"/>
  <c r="C1285" i="37"/>
  <c r="D1285" i="37"/>
  <c r="C1286" i="37"/>
  <c r="D1286" i="37"/>
  <c r="C1287" i="37"/>
  <c r="D1287" i="37"/>
  <c r="C1288" i="37"/>
  <c r="D1288" i="37"/>
  <c r="C1289" i="37"/>
  <c r="G1289" i="37" s="1"/>
  <c r="D1289" i="37"/>
  <c r="C1290" i="37"/>
  <c r="H1290" i="37" s="1"/>
  <c r="D1290" i="37"/>
  <c r="C1291" i="37"/>
  <c r="D1291" i="37"/>
  <c r="C1292" i="37"/>
  <c r="D1292" i="37"/>
  <c r="C1295" i="37"/>
  <c r="D1295" i="37"/>
  <c r="C1296" i="37"/>
  <c r="H1296" i="37" s="1"/>
  <c r="D1296" i="37"/>
  <c r="C1297" i="37"/>
  <c r="D1297" i="37"/>
  <c r="C1299" i="37"/>
  <c r="D1299" i="37"/>
  <c r="C1300" i="37"/>
  <c r="D1300" i="37"/>
  <c r="C1302" i="37"/>
  <c r="D1302" i="37"/>
  <c r="C1303" i="37"/>
  <c r="D1303" i="37"/>
  <c r="C1304" i="37"/>
  <c r="H1304" i="37" s="1"/>
  <c r="D1304" i="37"/>
  <c r="C1305" i="37"/>
  <c r="D1305" i="37"/>
  <c r="C1306" i="37"/>
  <c r="D1306" i="37"/>
  <c r="C1307" i="37"/>
  <c r="D1307" i="37"/>
  <c r="C1308" i="37"/>
  <c r="D1308" i="37"/>
  <c r="C1309" i="37"/>
  <c r="H1309" i="37" s="1"/>
  <c r="D1309" i="37"/>
  <c r="C1311" i="37"/>
  <c r="G1311" i="37" s="1"/>
  <c r="D1311" i="37"/>
  <c r="C1312" i="37"/>
  <c r="H1312" i="37" s="1"/>
  <c r="D1312" i="37"/>
  <c r="C1313" i="37"/>
  <c r="D1313" i="37"/>
  <c r="C1314" i="37"/>
  <c r="D1314" i="37"/>
  <c r="C1315" i="37"/>
  <c r="D1315" i="37"/>
  <c r="C1317" i="37"/>
  <c r="D1317" i="37"/>
  <c r="C1318" i="37"/>
  <c r="D1318" i="37"/>
  <c r="C1319" i="37"/>
  <c r="H1319" i="37" s="1"/>
  <c r="D1319" i="37"/>
  <c r="C1320" i="37"/>
  <c r="D1320" i="37"/>
  <c r="C1321" i="37"/>
  <c r="D1321" i="37"/>
  <c r="C1322" i="37"/>
  <c r="D1322" i="37"/>
  <c r="C1325" i="37"/>
  <c r="D1325" i="37"/>
  <c r="C1326" i="37"/>
  <c r="H1326" i="37" s="1"/>
  <c r="D1326" i="37"/>
  <c r="C1328" i="37"/>
  <c r="H1328" i="37" s="1"/>
  <c r="D1328" i="37"/>
  <c r="C1329" i="37"/>
  <c r="D1329" i="37"/>
  <c r="C1330" i="37"/>
  <c r="D1330" i="37"/>
  <c r="C1332" i="37"/>
  <c r="H1332" i="37" s="1"/>
  <c r="D1332" i="37"/>
  <c r="C1333" i="37"/>
  <c r="H1333" i="37" s="1"/>
  <c r="D1333" i="37"/>
  <c r="C1334" i="37"/>
  <c r="H1334" i="37" s="1"/>
  <c r="D1334" i="37"/>
  <c r="C1335" i="37"/>
  <c r="D1335" i="37"/>
  <c r="C1336" i="37"/>
  <c r="D1336" i="37"/>
  <c r="C1337" i="37"/>
  <c r="H1337" i="37" s="1"/>
  <c r="D1337" i="37"/>
  <c r="C1339" i="37"/>
  <c r="G1339" i="37" s="1"/>
  <c r="D1339" i="37"/>
  <c r="C1340" i="37"/>
  <c r="H1340" i="37" s="1"/>
  <c r="D1340" i="37"/>
  <c r="C1341" i="37"/>
  <c r="H1341" i="37" s="1"/>
  <c r="D1341" i="37"/>
  <c r="C1343" i="37"/>
  <c r="D1343" i="37"/>
  <c r="C1344" i="37"/>
  <c r="D1344" i="37"/>
  <c r="C1345" i="37"/>
  <c r="H1345" i="37" s="1"/>
  <c r="D1345" i="37"/>
  <c r="C1346" i="37"/>
  <c r="H1346" i="37" s="1"/>
  <c r="D1346" i="37"/>
  <c r="C1347" i="37"/>
  <c r="H1347" i="37" s="1"/>
  <c r="D1347" i="37"/>
  <c r="C1348" i="37"/>
  <c r="D1348" i="37"/>
  <c r="C1350" i="37"/>
  <c r="D1350" i="37"/>
  <c r="C1351" i="37"/>
  <c r="G1351" i="37" s="1"/>
  <c r="D1351" i="37"/>
  <c r="C1352" i="37"/>
  <c r="H1352" i="37" s="1"/>
  <c r="D1352" i="37"/>
  <c r="C1353" i="37"/>
  <c r="H1353" i="37" s="1"/>
  <c r="D1353" i="37"/>
  <c r="C1355" i="37"/>
  <c r="D1355" i="37"/>
  <c r="C1356" i="37"/>
  <c r="D1356" i="37"/>
  <c r="G1356" i="37"/>
  <c r="C1357" i="37"/>
  <c r="D1357" i="37"/>
  <c r="H1357" i="37" s="1"/>
  <c r="C1358" i="37"/>
  <c r="D1358" i="37"/>
  <c r="C1359" i="37"/>
  <c r="D1359" i="37"/>
  <c r="G1359" i="37" s="1"/>
  <c r="C1360" i="37"/>
  <c r="D1360" i="37"/>
  <c r="C1361" i="37"/>
  <c r="D1361" i="37"/>
  <c r="C1362" i="37"/>
  <c r="D1362" i="37"/>
  <c r="C1364" i="37"/>
  <c r="D1364" i="37"/>
  <c r="C1365" i="37"/>
  <c r="D1365" i="37"/>
  <c r="G1365" i="37" s="1"/>
  <c r="C1366" i="37"/>
  <c r="D1366" i="37"/>
  <c r="C1367" i="37"/>
  <c r="D1367" i="37"/>
  <c r="C1368" i="37"/>
  <c r="D1368" i="37"/>
  <c r="C1369" i="37"/>
  <c r="D1369" i="37"/>
  <c r="C1371" i="37"/>
  <c r="H1371" i="37" s="1"/>
  <c r="D1371" i="37"/>
  <c r="G1371" i="37"/>
  <c r="C1372" i="37"/>
  <c r="D1372" i="37"/>
  <c r="G1372" i="37" s="1"/>
  <c r="C1373" i="37"/>
  <c r="D1373" i="37"/>
  <c r="G1373" i="37" s="1"/>
  <c r="C1374" i="37"/>
  <c r="D1374" i="37"/>
  <c r="C1375" i="37"/>
  <c r="D1375" i="37"/>
  <c r="G1375" i="37" s="1"/>
  <c r="C1376" i="37"/>
  <c r="H1376" i="37" s="1"/>
  <c r="D1376" i="37"/>
  <c r="C1379" i="37"/>
  <c r="D1379" i="37"/>
  <c r="C1380" i="37"/>
  <c r="D1380" i="37"/>
  <c r="C1381" i="37"/>
  <c r="H1381" i="37" s="1"/>
  <c r="D1381" i="37"/>
  <c r="C1383" i="37"/>
  <c r="H1383" i="37" s="1"/>
  <c r="D1383" i="37"/>
  <c r="C1384" i="37"/>
  <c r="D1384" i="37"/>
  <c r="G1384" i="37"/>
  <c r="C1385" i="37"/>
  <c r="D1385" i="37"/>
  <c r="C1386" i="37"/>
  <c r="D1386" i="37"/>
  <c r="G1386" i="37" s="1"/>
  <c r="C1388" i="37"/>
  <c r="D1388" i="37"/>
  <c r="C1389" i="37"/>
  <c r="D1389" i="37"/>
  <c r="C1390" i="37"/>
  <c r="D1390" i="37"/>
  <c r="G1390" i="37" s="1"/>
  <c r="C1391" i="37"/>
  <c r="D1391" i="37"/>
  <c r="C1392" i="37"/>
  <c r="D1392" i="37"/>
  <c r="C1393" i="37"/>
  <c r="H1393" i="37" s="1"/>
  <c r="D1393" i="37"/>
  <c r="C1394" i="37"/>
  <c r="H1394" i="37" s="1"/>
  <c r="D1394" i="37"/>
  <c r="C1396" i="37"/>
  <c r="D1396" i="37"/>
  <c r="C1397" i="37"/>
  <c r="D1397" i="37"/>
  <c r="C1398" i="37"/>
  <c r="D1398" i="37"/>
  <c r="C1399" i="37"/>
  <c r="G1399" i="37" s="1"/>
  <c r="D1399" i="37"/>
  <c r="C1400" i="37"/>
  <c r="H1400" i="37" s="1"/>
  <c r="D1400" i="37"/>
  <c r="C1401" i="37"/>
  <c r="G1401" i="37" s="1"/>
  <c r="D1401" i="37"/>
  <c r="C1404" i="37"/>
  <c r="D1404" i="37"/>
  <c r="G1404" i="37"/>
  <c r="C1405" i="37"/>
  <c r="D1405" i="37"/>
  <c r="H1405" i="37" s="1"/>
  <c r="C1407" i="37"/>
  <c r="D1407" i="37"/>
  <c r="G1407" i="37" s="1"/>
  <c r="C1408" i="37"/>
  <c r="D1408" i="37"/>
  <c r="H1408" i="37" s="1"/>
  <c r="C1409" i="37"/>
  <c r="D1409" i="37"/>
  <c r="G1409" i="37" s="1"/>
  <c r="C1411" i="37"/>
  <c r="D1411" i="37"/>
  <c r="C1412" i="37"/>
  <c r="D1412" i="37"/>
  <c r="C1413" i="37"/>
  <c r="D1413" i="37"/>
  <c r="C1414" i="37"/>
  <c r="D1414" i="37"/>
  <c r="G1414" i="37" s="1"/>
  <c r="C1415" i="37"/>
  <c r="D1415" i="37"/>
  <c r="H1415" i="37" s="1"/>
  <c r="C1416" i="37"/>
  <c r="D1416" i="37"/>
  <c r="G1416" i="37" s="1"/>
  <c r="C1419" i="37"/>
  <c r="D1419" i="37"/>
  <c r="C1420" i="37"/>
  <c r="D1420" i="37"/>
  <c r="C1421" i="37"/>
  <c r="D1421" i="37"/>
  <c r="G1421" i="37" s="1"/>
  <c r="C1422" i="37"/>
  <c r="D1422" i="37"/>
  <c r="C1423" i="37"/>
  <c r="D1423" i="37"/>
  <c r="C1424" i="37"/>
  <c r="D1424" i="37"/>
  <c r="C1425" i="37"/>
  <c r="D1425" i="37"/>
  <c r="C1426" i="37"/>
  <c r="D1426" i="37"/>
  <c r="G1426" i="37" s="1"/>
  <c r="C1427" i="37"/>
  <c r="D1427" i="37"/>
  <c r="C1428" i="37"/>
  <c r="D1428" i="37"/>
  <c r="H1428" i="37" s="1"/>
  <c r="C1433" i="37"/>
  <c r="D1433" i="37"/>
  <c r="G1433" i="37" s="1"/>
  <c r="C1434" i="37"/>
  <c r="D1434" i="37"/>
  <c r="C1435" i="37"/>
  <c r="D1435" i="37"/>
  <c r="C1436" i="37"/>
  <c r="D1436" i="37"/>
  <c r="C1437" i="37"/>
  <c r="H1437" i="37" s="1"/>
  <c r="D1437" i="37"/>
  <c r="C1438" i="37"/>
  <c r="D1438" i="37"/>
  <c r="G1438" i="37" s="1"/>
  <c r="C1440" i="37"/>
  <c r="H1440" i="37" s="1"/>
  <c r="D1440" i="37"/>
  <c r="C1441" i="37"/>
  <c r="D1441" i="37"/>
  <c r="G1441" i="37" s="1"/>
  <c r="C1442" i="37"/>
  <c r="D1442" i="37"/>
  <c r="C1443" i="37"/>
  <c r="D1443" i="37"/>
  <c r="C1444" i="37"/>
  <c r="H1444" i="37" s="1"/>
  <c r="D1444" i="37"/>
  <c r="C1445" i="37"/>
  <c r="D1445" i="37"/>
  <c r="C1446" i="37"/>
  <c r="D1446" i="37"/>
  <c r="G1446" i="37" s="1"/>
  <c r="C1449" i="37"/>
  <c r="H1449" i="37" s="1"/>
  <c r="D1449" i="37"/>
  <c r="C1450" i="37"/>
  <c r="D1450" i="37"/>
  <c r="H1450" i="37" s="1"/>
  <c r="C1451" i="37"/>
  <c r="D1451" i="37"/>
  <c r="C1452" i="37"/>
  <c r="D1452" i="37"/>
  <c r="C1453" i="37"/>
  <c r="G1453" i="37" s="1"/>
  <c r="D1453" i="37"/>
  <c r="C1454" i="37"/>
  <c r="H1454" i="37" s="1"/>
  <c r="D1454" i="37"/>
  <c r="C1456" i="37"/>
  <c r="H1456" i="37" s="1"/>
  <c r="D1456" i="37"/>
  <c r="G1456" i="37"/>
  <c r="C1457" i="37"/>
  <c r="H1457" i="37"/>
  <c r="D1457" i="37"/>
  <c r="C1458" i="37"/>
  <c r="H1458" i="37" s="1"/>
  <c r="D1458" i="37"/>
  <c r="C1459" i="37"/>
  <c r="H1459" i="37" s="1"/>
  <c r="D1459" i="37"/>
  <c r="C1460" i="37"/>
  <c r="H1460" i="37" s="1"/>
  <c r="D1460" i="37"/>
  <c r="C1461" i="37"/>
  <c r="D1461" i="37"/>
  <c r="G1461" i="37"/>
  <c r="C1462" i="37"/>
  <c r="H1462" i="37"/>
  <c r="D1462" i="37"/>
  <c r="C1465" i="37"/>
  <c r="H1465" i="37" s="1"/>
  <c r="D1465" i="37"/>
  <c r="G1465" i="37"/>
  <c r="C1466" i="37"/>
  <c r="D1466" i="37"/>
  <c r="G1466" i="37" s="1"/>
  <c r="C1467" i="37"/>
  <c r="D1467" i="37"/>
  <c r="H1467" i="37" s="1"/>
  <c r="C1468" i="37"/>
  <c r="D1468" i="37"/>
  <c r="G1468" i="37" s="1"/>
  <c r="C1470" i="37"/>
  <c r="D1470" i="37"/>
  <c r="C1471" i="37"/>
  <c r="D1471" i="37"/>
  <c r="G1471" i="37" s="1"/>
  <c r="C1472" i="37"/>
  <c r="D1472" i="37"/>
  <c r="C1473" i="37"/>
  <c r="D1473" i="37"/>
  <c r="C1474" i="37"/>
  <c r="G1474" i="37" s="1"/>
  <c r="C1476" i="37"/>
  <c r="G1476" i="37" s="1"/>
  <c r="C1478" i="37"/>
  <c r="G1478" i="37" s="1"/>
  <c r="C1479" i="37"/>
  <c r="G1479" i="37" s="1"/>
  <c r="C1480" i="37"/>
  <c r="H1480" i="37"/>
  <c r="C1481" i="37"/>
  <c r="G1481" i="37"/>
  <c r="C1482" i="37"/>
  <c r="C1483" i="37"/>
  <c r="C1484" i="37"/>
  <c r="C1485" i="37"/>
  <c r="G1485" i="37" s="1"/>
  <c r="C1487" i="37"/>
  <c r="C1488" i="37"/>
  <c r="C1489" i="37"/>
  <c r="G1489" i="37" s="1"/>
  <c r="C1490" i="37"/>
  <c r="G1490" i="37" s="1"/>
  <c r="C1491" i="37"/>
  <c r="C1493" i="37"/>
  <c r="C1495" i="37"/>
  <c r="G1495" i="37" s="1"/>
  <c r="C1496" i="37"/>
  <c r="G1496" i="37" s="1"/>
  <c r="C1497" i="37"/>
  <c r="G1497" i="37" s="1"/>
  <c r="C1498" i="37"/>
  <c r="G1498" i="37" s="1"/>
  <c r="C1499" i="37"/>
  <c r="H1499" i="37" s="1"/>
  <c r="C1500" i="37"/>
  <c r="H1500" i="37" s="1"/>
  <c r="C1501" i="37"/>
  <c r="G1501" i="37" s="1"/>
  <c r="C1502" i="37"/>
  <c r="H1502" i="37" s="1"/>
  <c r="C1504" i="37"/>
  <c r="G1504" i="37" s="1"/>
  <c r="C1505" i="37"/>
  <c r="G1505" i="37"/>
  <c r="C1506" i="37"/>
  <c r="C1507" i="37"/>
  <c r="H1507" i="37" s="1"/>
  <c r="C1508" i="37"/>
  <c r="C1512" i="37"/>
  <c r="G1512" i="37" s="1"/>
  <c r="C1513" i="37"/>
  <c r="G1513" i="37" s="1"/>
  <c r="C1514" i="37"/>
  <c r="G1514" i="37" s="1"/>
  <c r="C1515" i="37"/>
  <c r="C1518" i="37"/>
  <c r="G1518" i="37" s="1"/>
  <c r="C1519" i="37"/>
  <c r="C1520" i="37"/>
  <c r="G1520" i="37" s="1"/>
  <c r="C1521" i="37"/>
  <c r="G1521" i="37"/>
  <c r="C1523" i="37"/>
  <c r="C1524" i="37"/>
  <c r="G1524" i="37" s="1"/>
  <c r="C1525" i="37"/>
  <c r="G1525" i="37"/>
  <c r="C1526" i="37"/>
  <c r="H1526" i="37" s="1"/>
  <c r="C1528" i="37"/>
  <c r="C1529" i="37"/>
  <c r="G1529" i="37" s="1"/>
  <c r="C1530" i="37"/>
  <c r="C1531" i="37"/>
  <c r="G1531" i="37" s="1"/>
  <c r="C1533" i="37"/>
  <c r="G1533" i="37" s="1"/>
  <c r="C1534" i="37"/>
  <c r="H1534" i="37" s="1"/>
  <c r="C1535" i="37"/>
  <c r="C1536" i="37"/>
  <c r="H1536" i="37" s="1"/>
  <c r="C1538" i="37"/>
  <c r="C1539" i="37"/>
  <c r="H1539" i="37" s="1"/>
  <c r="C1540" i="37"/>
  <c r="C1541" i="37"/>
  <c r="G1541" i="37" s="1"/>
  <c r="C1543" i="37"/>
  <c r="C1544" i="37"/>
  <c r="H1544" i="37" s="1"/>
  <c r="C1545" i="37"/>
  <c r="G1545" i="37" s="1"/>
  <c r="C1546" i="37"/>
  <c r="H1546" i="37" s="1"/>
  <c r="C1548" i="37"/>
  <c r="C1549" i="37"/>
  <c r="G1549" i="37" s="1"/>
  <c r="C1550" i="37"/>
  <c r="C1551" i="37"/>
  <c r="G1551" i="37" s="1"/>
  <c r="C1553" i="37"/>
  <c r="G1553" i="37" s="1"/>
  <c r="C1554" i="37"/>
  <c r="H1554" i="37" s="1"/>
  <c r="C1555" i="37"/>
  <c r="C1556" i="37"/>
  <c r="H1556" i="37" s="1"/>
  <c r="C1558" i="37"/>
  <c r="C1559" i="37"/>
  <c r="H1559" i="37" s="1"/>
  <c r="C1560" i="37"/>
  <c r="C1561" i="37"/>
  <c r="G1561" i="37" s="1"/>
  <c r="C1562" i="37"/>
  <c r="C1564" i="37"/>
  <c r="H1564" i="37" s="1"/>
  <c r="C1565" i="37"/>
  <c r="G1565" i="37" s="1"/>
  <c r="C1566" i="37"/>
  <c r="H1566" i="37" s="1"/>
  <c r="C1567" i="37"/>
  <c r="G1567" i="37"/>
  <c r="H1553" i="37"/>
  <c r="H1545" i="37"/>
  <c r="H1533" i="37"/>
  <c r="H1513" i="37"/>
  <c r="H1481" i="37"/>
  <c r="H1421" i="37"/>
  <c r="H1365" i="37"/>
  <c r="H1308" i="37"/>
  <c r="H1288" i="37"/>
  <c r="H1278" i="37"/>
  <c r="H1267" i="37"/>
  <c r="H1235" i="37"/>
  <c r="H1216" i="37"/>
  <c r="H1193" i="37"/>
  <c r="H1170" i="37"/>
  <c r="H1142" i="37"/>
  <c r="H1125" i="37"/>
  <c r="H1112" i="37"/>
  <c r="H1098" i="37"/>
  <c r="H1078" i="37"/>
  <c r="H1073" i="37"/>
  <c r="H1068" i="37"/>
  <c r="H1054" i="37"/>
  <c r="H1051" i="37"/>
  <c r="H1026" i="37"/>
  <c r="H1017" i="37"/>
  <c r="H1007" i="37"/>
  <c r="H995" i="37"/>
  <c r="H993" i="37"/>
  <c r="H988" i="37"/>
  <c r="H976" i="37"/>
  <c r="H970" i="37"/>
  <c r="H968" i="37"/>
  <c r="H966" i="37"/>
  <c r="H960" i="37"/>
  <c r="H954" i="37"/>
  <c r="H952" i="37"/>
  <c r="H950" i="37"/>
  <c r="H944" i="37"/>
  <c r="H937" i="37"/>
  <c r="H935" i="37"/>
  <c r="H933" i="37"/>
  <c r="H929" i="37"/>
  <c r="H927" i="37"/>
  <c r="H925" i="37"/>
  <c r="H921" i="37"/>
  <c r="H919" i="37"/>
  <c r="H917" i="37"/>
  <c r="H913" i="37"/>
  <c r="H908" i="37"/>
  <c r="H904" i="37"/>
  <c r="H900" i="37"/>
  <c r="H896" i="37"/>
  <c r="H892" i="37"/>
  <c r="H888" i="37"/>
  <c r="H884" i="37"/>
  <c r="H880" i="37"/>
  <c r="H876" i="37"/>
  <c r="H872" i="37"/>
  <c r="H868" i="37"/>
  <c r="H864" i="37"/>
  <c r="H860" i="37"/>
  <c r="H854" i="37"/>
  <c r="H848" i="37"/>
  <c r="H846" i="37"/>
  <c r="H844" i="37"/>
  <c r="H842" i="37"/>
  <c r="H838" i="37"/>
  <c r="H832" i="37"/>
  <c r="H830" i="37"/>
  <c r="H828" i="37"/>
  <c r="H826" i="37"/>
  <c r="H822" i="37"/>
  <c r="H816" i="37"/>
  <c r="H814" i="37"/>
  <c r="H812" i="37"/>
  <c r="H810" i="37"/>
  <c r="H806" i="37"/>
  <c r="H800" i="37"/>
  <c r="H798" i="37"/>
  <c r="H796" i="37"/>
  <c r="H794" i="37"/>
  <c r="H790" i="37"/>
  <c r="H786" i="37"/>
  <c r="H784" i="37"/>
  <c r="H782"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48" i="37"/>
  <c r="H746" i="37"/>
  <c r="H744" i="37"/>
  <c r="H741" i="37"/>
  <c r="H739" i="37"/>
  <c r="H735" i="37"/>
  <c r="H733" i="37"/>
  <c r="H731" i="37"/>
  <c r="H727" i="37"/>
  <c r="H725" i="37"/>
  <c r="H723" i="37"/>
  <c r="H719" i="37"/>
  <c r="H717" i="37"/>
  <c r="H715" i="37"/>
  <c r="H709" i="37"/>
  <c r="H707" i="37"/>
  <c r="H705" i="37"/>
  <c r="H701" i="37"/>
  <c r="H699" i="37"/>
  <c r="H697" i="37"/>
  <c r="H695" i="37"/>
  <c r="H693" i="37"/>
  <c r="H691"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1" i="37"/>
  <c r="H647" i="37"/>
  <c r="H645" i="37"/>
  <c r="H628" i="37"/>
  <c r="H624" i="37"/>
  <c r="H621" i="37"/>
  <c r="H618" i="37"/>
  <c r="H614" i="37"/>
  <c r="H612" i="37"/>
  <c r="H610" i="37"/>
  <c r="H607" i="37"/>
  <c r="H605" i="37"/>
  <c r="H604" i="37"/>
  <c r="H602" i="37"/>
  <c r="H600" i="37"/>
  <c r="H598" i="37"/>
  <c r="H595" i="37"/>
  <c r="H593" i="37"/>
  <c r="H592" i="37"/>
  <c r="H589" i="37"/>
  <c r="H588" i="37"/>
  <c r="H587" i="37"/>
  <c r="H586" i="37"/>
  <c r="H583" i="37"/>
  <c r="H582" i="37"/>
  <c r="H579" i="37"/>
  <c r="H577" i="37"/>
  <c r="H575" i="37"/>
  <c r="H574" i="37"/>
  <c r="H573" i="37"/>
  <c r="H570" i="37"/>
  <c r="H569" i="37"/>
  <c r="H567" i="37"/>
  <c r="H566" i="37"/>
  <c r="H564" i="37"/>
  <c r="H563" i="37"/>
  <c r="H561" i="37"/>
  <c r="H560" i="37"/>
  <c r="H557" i="37"/>
  <c r="H556" i="37"/>
  <c r="H555" i="37"/>
  <c r="H553" i="37"/>
  <c r="H551" i="37"/>
  <c r="H549" i="37"/>
  <c r="H547" i="37"/>
  <c r="H545" i="37"/>
  <c r="H544"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2" i="37"/>
  <c r="H360" i="37"/>
  <c r="H359" i="37"/>
  <c r="H357" i="37"/>
  <c r="H354" i="37"/>
  <c r="H353"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8" i="37"/>
  <c r="H286" i="37"/>
  <c r="H279" i="37"/>
  <c r="H277" i="37"/>
  <c r="H275" i="37"/>
  <c r="H272" i="37"/>
  <c r="H270" i="37"/>
  <c r="H268" i="37"/>
  <c r="H266" i="37"/>
  <c r="H265" i="37"/>
  <c r="H264" i="37"/>
  <c r="H262" i="37"/>
  <c r="H261" i="37"/>
  <c r="H257" i="37"/>
  <c r="H256" i="37"/>
  <c r="H255" i="37"/>
  <c r="H253" i="37"/>
  <c r="H252" i="37"/>
  <c r="H251" i="37"/>
  <c r="H250" i="37"/>
  <c r="H249" i="37"/>
  <c r="H246" i="37"/>
  <c r="H245" i="37"/>
  <c r="H244" i="37"/>
  <c r="H240" i="37"/>
  <c r="H238" i="37"/>
  <c r="H237" i="37"/>
  <c r="H234" i="37"/>
  <c r="H233" i="37"/>
  <c r="H231" i="37"/>
  <c r="H230" i="37"/>
  <c r="H228" i="37"/>
  <c r="H227" i="37"/>
  <c r="H225" i="37"/>
  <c r="H224" i="37"/>
  <c r="H221" i="37"/>
  <c r="H219" i="37"/>
  <c r="H218" i="37"/>
  <c r="H216" i="37"/>
  <c r="H215" i="37"/>
  <c r="H212" i="37"/>
  <c r="H211" i="37"/>
  <c r="H210" i="37"/>
  <c r="H209" i="37"/>
  <c r="H207" i="37"/>
  <c r="H206" i="37"/>
  <c r="H205" i="37"/>
  <c r="H204" i="37"/>
  <c r="H203" i="37"/>
  <c r="H201" i="37"/>
  <c r="H198" i="37"/>
  <c r="H196" i="37"/>
  <c r="H192" i="37"/>
  <c r="H190" i="37"/>
  <c r="H185" i="37"/>
  <c r="H183" i="37"/>
  <c r="H181" i="37"/>
  <c r="H179" i="37"/>
  <c r="H177" i="37"/>
  <c r="H174" i="37"/>
  <c r="H172" i="37"/>
  <c r="H168" i="37"/>
  <c r="H166" i="37"/>
  <c r="H165"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7" i="37"/>
  <c r="H126" i="37"/>
  <c r="H123" i="37"/>
  <c r="H122" i="37"/>
  <c r="H121" i="37"/>
  <c r="H119" i="37"/>
  <c r="H118" i="37"/>
  <c r="H117" i="37"/>
  <c r="H116" i="37"/>
  <c r="H115" i="37"/>
  <c r="H114" i="37"/>
  <c r="H113" i="37"/>
  <c r="H111" i="37"/>
  <c r="H109" i="37"/>
  <c r="H108" i="37"/>
  <c r="H105" i="37"/>
  <c r="H104" i="37"/>
  <c r="H103" i="37"/>
  <c r="H102" i="37"/>
  <c r="H101" i="37"/>
  <c r="H100" i="37"/>
  <c r="H98" i="37"/>
  <c r="H97" i="37"/>
  <c r="H96" i="37"/>
  <c r="H95" i="37"/>
  <c r="H94" i="37"/>
  <c r="H93" i="37"/>
  <c r="H92" i="37"/>
  <c r="H89" i="37"/>
  <c r="H88" i="37"/>
  <c r="H87" i="37"/>
  <c r="H86" i="37"/>
  <c r="H83" i="37"/>
  <c r="H82" i="37"/>
  <c r="H81" i="37"/>
  <c r="H80" i="37"/>
  <c r="H79" i="37"/>
  <c r="H78" i="37"/>
  <c r="H77" i="37"/>
  <c r="H74" i="37"/>
  <c r="H73" i="37"/>
  <c r="H72" i="37"/>
  <c r="H71" i="37"/>
  <c r="H69" i="37"/>
  <c r="H65" i="37"/>
  <c r="H60" i="37"/>
  <c r="H57" i="37"/>
  <c r="H56" i="37"/>
  <c r="H54" i="37"/>
  <c r="H52" i="37"/>
  <c r="H49" i="37"/>
  <c r="H45" i="37"/>
  <c r="H43" i="37"/>
  <c r="H39" i="37"/>
  <c r="H37" i="37"/>
  <c r="H35" i="37"/>
  <c r="H34" i="37"/>
  <c r="H31" i="37"/>
  <c r="H3" i="3"/>
  <c r="L3" i="3"/>
  <c r="P3" i="3"/>
  <c r="G5" i="3" s="1"/>
  <c r="G7" i="3"/>
  <c r="H7" i="3"/>
  <c r="U6" i="3"/>
  <c r="J7" i="3" s="1"/>
  <c r="H5" i="37"/>
  <c r="H7" i="37"/>
  <c r="H8" i="37"/>
  <c r="H9" i="37"/>
  <c r="H10" i="37"/>
  <c r="H11" i="37"/>
  <c r="H12" i="37"/>
  <c r="H14" i="37"/>
  <c r="H15" i="37"/>
  <c r="H16" i="37"/>
  <c r="H17" i="37"/>
  <c r="H18" i="37"/>
  <c r="H20" i="37"/>
  <c r="H22" i="37"/>
  <c r="H23" i="37"/>
  <c r="H24" i="37"/>
  <c r="H26" i="37"/>
  <c r="H27" i="37"/>
  <c r="H28" i="37"/>
  <c r="H30" i="37"/>
  <c r="G30" i="3"/>
  <c r="H30" i="3"/>
  <c r="G25" i="3"/>
  <c r="E25" i="3" s="1"/>
  <c r="B25" i="3" s="1"/>
  <c r="G26" i="3"/>
  <c r="E26" i="3" s="1"/>
  <c r="B26" i="3" s="1"/>
  <c r="G27" i="3"/>
  <c r="H27" i="3"/>
  <c r="E27" i="3"/>
  <c r="B27" i="3" s="1"/>
  <c r="G28" i="3"/>
  <c r="H28" i="3"/>
  <c r="G29" i="3"/>
  <c r="H29" i="3"/>
  <c r="E29" i="3" s="1"/>
  <c r="B29" i="3" s="1"/>
  <c r="G31" i="3"/>
  <c r="H31" i="3"/>
  <c r="G32" i="3"/>
  <c r="H32" i="3"/>
  <c r="E32" i="3" s="1"/>
  <c r="B32" i="3" s="1"/>
  <c r="G33" i="3"/>
  <c r="H33" i="3"/>
  <c r="G34" i="3"/>
  <c r="H34" i="3"/>
  <c r="G35" i="3"/>
  <c r="H35" i="3"/>
  <c r="G36" i="3"/>
  <c r="H36" i="3"/>
  <c r="G37" i="3"/>
  <c r="H37" i="3"/>
  <c r="G38" i="3"/>
  <c r="H38" i="3"/>
  <c r="E38" i="3"/>
  <c r="B38" i="3" s="1"/>
  <c r="G39" i="3"/>
  <c r="H39" i="3"/>
  <c r="E39" i="3" s="1"/>
  <c r="B39" i="3" s="1"/>
  <c r="G40" i="3"/>
  <c r="H40" i="3"/>
  <c r="E40" i="3" s="1"/>
  <c r="B40" i="3" s="1"/>
  <c r="G41" i="3"/>
  <c r="H41" i="3"/>
  <c r="E41" i="3" s="1"/>
  <c r="B41" i="3" s="1"/>
  <c r="G42" i="3"/>
  <c r="H42" i="3"/>
  <c r="E42" i="3" s="1"/>
  <c r="B42" i="3" s="1"/>
  <c r="G43" i="3"/>
  <c r="H43" i="3"/>
  <c r="E43" i="3" s="1"/>
  <c r="B43" i="3" s="1"/>
  <c r="G44" i="3"/>
  <c r="H44" i="3"/>
  <c r="E44" i="3" s="1"/>
  <c r="B44" i="3" s="1"/>
  <c r="G45" i="3"/>
  <c r="H45" i="3"/>
  <c r="E45" i="3" s="1"/>
  <c r="B45" i="3" s="1"/>
  <c r="G46" i="3"/>
  <c r="H46" i="3"/>
  <c r="E46" i="3" s="1"/>
  <c r="B46" i="3" s="1"/>
  <c r="G47" i="3"/>
  <c r="H47" i="3"/>
  <c r="E47" i="3" s="1"/>
  <c r="B47" i="3" s="1"/>
  <c r="G48" i="3"/>
  <c r="H48" i="3"/>
  <c r="G49" i="3"/>
  <c r="H49" i="3"/>
  <c r="G50" i="3"/>
  <c r="H50" i="3"/>
  <c r="E50" i="3"/>
  <c r="B50" i="3" s="1"/>
  <c r="G51" i="3"/>
  <c r="H51" i="3"/>
  <c r="E51" i="3" s="1"/>
  <c r="B51" i="3" s="1"/>
  <c r="G52" i="3"/>
  <c r="H52" i="3"/>
  <c r="G53" i="3"/>
  <c r="H53" i="3"/>
  <c r="G54" i="3"/>
  <c r="H54" i="3"/>
  <c r="E54" i="3" s="1"/>
  <c r="B54" i="3" s="1"/>
  <c r="G55" i="3"/>
  <c r="H55" i="3"/>
  <c r="G56" i="3"/>
  <c r="H56" i="3"/>
  <c r="E56" i="3"/>
  <c r="G57" i="3"/>
  <c r="H57" i="3"/>
  <c r="E57" i="3" s="1"/>
  <c r="B57" i="3" s="1"/>
  <c r="G58" i="3"/>
  <c r="H58" i="3"/>
  <c r="E58" i="3" s="1"/>
  <c r="B58" i="3" s="1"/>
  <c r="G59" i="3"/>
  <c r="H59" i="3"/>
  <c r="E59" i="3" s="1"/>
  <c r="B59" i="3" s="1"/>
  <c r="G60" i="3"/>
  <c r="H60" i="3"/>
  <c r="G61" i="3"/>
  <c r="H61" i="3"/>
  <c r="G62" i="3"/>
  <c r="H62" i="3"/>
  <c r="G63" i="3"/>
  <c r="H63" i="3"/>
  <c r="G64" i="3"/>
  <c r="H64" i="3"/>
  <c r="G65" i="3"/>
  <c r="H65" i="3"/>
  <c r="E65" i="3"/>
  <c r="B65" i="3" s="1"/>
  <c r="G66" i="3"/>
  <c r="H66" i="3"/>
  <c r="E66" i="3" s="1"/>
  <c r="B66" i="3" s="1"/>
  <c r="G67" i="3"/>
  <c r="H67" i="3"/>
  <c r="G68" i="3"/>
  <c r="H68" i="3"/>
  <c r="E68" i="3" s="1"/>
  <c r="B68" i="3" s="1"/>
  <c r="G69" i="3"/>
  <c r="H69" i="3"/>
  <c r="G70" i="3"/>
  <c r="H70" i="3"/>
  <c r="G71" i="3"/>
  <c r="H71" i="3"/>
  <c r="G72" i="3"/>
  <c r="H72" i="3"/>
  <c r="E72" i="3"/>
  <c r="G73" i="3"/>
  <c r="H73" i="3"/>
  <c r="E73" i="3" s="1"/>
  <c r="B73" i="3" s="1"/>
  <c r="G74" i="3"/>
  <c r="H74" i="3"/>
  <c r="E74" i="3" s="1"/>
  <c r="B74" i="3" s="1"/>
  <c r="G75" i="3"/>
  <c r="H75" i="3"/>
  <c r="E75" i="3" s="1"/>
  <c r="B75" i="3" s="1"/>
  <c r="G76" i="3"/>
  <c r="H76" i="3"/>
  <c r="G77" i="3"/>
  <c r="H77" i="3"/>
  <c r="G78" i="3"/>
  <c r="H78" i="3"/>
  <c r="E78" i="3" s="1"/>
  <c r="B78" i="3" s="1"/>
  <c r="G79" i="3"/>
  <c r="H79" i="3"/>
  <c r="G80" i="3"/>
  <c r="H80" i="3"/>
  <c r="G81" i="3"/>
  <c r="H81" i="3"/>
  <c r="G82" i="3"/>
  <c r="H82" i="3"/>
  <c r="G83" i="3"/>
  <c r="H83" i="3"/>
  <c r="E83" i="3"/>
  <c r="B83" i="3" s="1"/>
  <c r="G84" i="3"/>
  <c r="H84" i="3"/>
  <c r="E84" i="3" s="1"/>
  <c r="B84" i="3" s="1"/>
  <c r="G85" i="3"/>
  <c r="H85" i="3"/>
  <c r="G86" i="3"/>
  <c r="H86" i="3"/>
  <c r="E86" i="3" s="1"/>
  <c r="B86" i="3" s="1"/>
  <c r="G87" i="3"/>
  <c r="H87" i="3"/>
  <c r="G88" i="3"/>
  <c r="H88" i="3"/>
  <c r="E88" i="3"/>
  <c r="B88" i="3" s="1"/>
  <c r="G89" i="3"/>
  <c r="H89" i="3"/>
  <c r="E89" i="3" s="1"/>
  <c r="B89" i="3" s="1"/>
  <c r="G90" i="3"/>
  <c r="H90" i="3"/>
  <c r="G91" i="3"/>
  <c r="H91" i="3"/>
  <c r="G92" i="3"/>
  <c r="H92" i="3"/>
  <c r="G93" i="3"/>
  <c r="H93" i="3"/>
  <c r="G94" i="3"/>
  <c r="H94" i="3"/>
  <c r="G95" i="3"/>
  <c r="H95" i="3"/>
  <c r="G96" i="3"/>
  <c r="H96" i="3"/>
  <c r="E96" i="3" s="1"/>
  <c r="B96" i="3" s="1"/>
  <c r="G97" i="3"/>
  <c r="H97" i="3"/>
  <c r="G98" i="3"/>
  <c r="H98" i="3"/>
  <c r="E98" i="3"/>
  <c r="B98" i="3" s="1"/>
  <c r="G99" i="3"/>
  <c r="H99" i="3"/>
  <c r="E99" i="3" s="1"/>
  <c r="B99" i="3" s="1"/>
  <c r="G100" i="3"/>
  <c r="H100" i="3"/>
  <c r="E100" i="3" s="1"/>
  <c r="B100" i="3" s="1"/>
  <c r="G101" i="3"/>
  <c r="H101" i="3"/>
  <c r="G102" i="3"/>
  <c r="H102" i="3"/>
  <c r="G103" i="3"/>
  <c r="H103" i="3"/>
  <c r="G104" i="3"/>
  <c r="H104" i="3"/>
  <c r="G105" i="3"/>
  <c r="H105" i="3"/>
  <c r="G106" i="3"/>
  <c r="H106" i="3"/>
  <c r="G107" i="3"/>
  <c r="H107" i="3"/>
  <c r="G108" i="3"/>
  <c r="H108" i="3"/>
  <c r="E108" i="3"/>
  <c r="B108" i="3" s="1"/>
  <c r="G109" i="3"/>
  <c r="H109" i="3"/>
  <c r="E109" i="3" s="1"/>
  <c r="B109" i="3" s="1"/>
  <c r="G110" i="3"/>
  <c r="H110" i="3"/>
  <c r="E110" i="3" s="1"/>
  <c r="B110" i="3" s="1"/>
  <c r="G111" i="3"/>
  <c r="H111" i="3"/>
  <c r="G112" i="3"/>
  <c r="H112" i="3"/>
  <c r="G113" i="3"/>
  <c r="H113" i="3"/>
  <c r="G114" i="3"/>
  <c r="H114" i="3"/>
  <c r="G115" i="3"/>
  <c r="H115" i="3"/>
  <c r="G116" i="3"/>
  <c r="H116" i="3"/>
  <c r="G117" i="3"/>
  <c r="E117" i="3" s="1"/>
  <c r="H117" i="3"/>
  <c r="G118" i="3"/>
  <c r="H118" i="3"/>
  <c r="E118" i="3"/>
  <c r="B118" i="3" s="1"/>
  <c r="G119" i="3"/>
  <c r="H119" i="3"/>
  <c r="E119" i="3" s="1"/>
  <c r="B119" i="3" s="1"/>
  <c r="G120" i="3"/>
  <c r="H120" i="3"/>
  <c r="E120" i="3" s="1"/>
  <c r="B120" i="3" s="1"/>
  <c r="G121" i="3"/>
  <c r="H121" i="3"/>
  <c r="G122" i="3"/>
  <c r="H122" i="3"/>
  <c r="E122" i="3"/>
  <c r="B122" i="3" s="1"/>
  <c r="G123" i="3"/>
  <c r="H123" i="3"/>
  <c r="E123" i="3" s="1"/>
  <c r="B123" i="3" s="1"/>
  <c r="G124" i="3"/>
  <c r="H124" i="3"/>
  <c r="E124" i="3" s="1"/>
  <c r="B124" i="3" s="1"/>
  <c r="G125" i="3"/>
  <c r="H125" i="3"/>
  <c r="E125" i="3" s="1"/>
  <c r="B125" i="3" s="1"/>
  <c r="G126" i="3"/>
  <c r="H126" i="3"/>
  <c r="E126" i="3" s="1"/>
  <c r="B126" i="3" s="1"/>
  <c r="G127" i="3"/>
  <c r="H127" i="3"/>
  <c r="G128" i="3"/>
  <c r="H128" i="3"/>
  <c r="E128" i="3"/>
  <c r="B128" i="3" s="1"/>
  <c r="G129" i="3"/>
  <c r="H129" i="3"/>
  <c r="E129" i="3" s="1"/>
  <c r="B129" i="3" s="1"/>
  <c r="G130" i="3"/>
  <c r="H130" i="3"/>
  <c r="E130" i="3" s="1"/>
  <c r="B130" i="3" s="1"/>
  <c r="G131" i="3"/>
  <c r="H131" i="3"/>
  <c r="G132" i="3"/>
  <c r="H132" i="3"/>
  <c r="E132" i="3"/>
  <c r="B132" i="3" s="1"/>
  <c r="G133" i="3"/>
  <c r="H133" i="3"/>
  <c r="E133" i="3" s="1"/>
  <c r="B133" i="3" s="1"/>
  <c r="G134" i="3"/>
  <c r="H134" i="3"/>
  <c r="G135" i="3"/>
  <c r="H135" i="3"/>
  <c r="G136" i="3"/>
  <c r="H136" i="3"/>
  <c r="G137" i="3"/>
  <c r="H137" i="3"/>
  <c r="G138" i="3"/>
  <c r="H138" i="3"/>
  <c r="G140" i="3"/>
  <c r="H140" i="3"/>
  <c r="G141" i="3"/>
  <c r="H141" i="3"/>
  <c r="G142" i="3"/>
  <c r="H142" i="3"/>
  <c r="E142" i="3" s="1"/>
  <c r="B142" i="3" s="1"/>
  <c r="G143" i="3"/>
  <c r="H143" i="3"/>
  <c r="G144" i="3"/>
  <c r="H144" i="3"/>
  <c r="G145" i="3"/>
  <c r="H145" i="3"/>
  <c r="E145" i="3"/>
  <c r="B145" i="3" s="1"/>
  <c r="G146" i="3"/>
  <c r="H146" i="3"/>
  <c r="E146" i="3" s="1"/>
  <c r="B146" i="3" s="1"/>
  <c r="G147" i="3"/>
  <c r="H147" i="3"/>
  <c r="G148" i="3"/>
  <c r="H148" i="3"/>
  <c r="E148" i="3" s="1"/>
  <c r="B148" i="3" s="1"/>
  <c r="G149" i="3"/>
  <c r="H149" i="3"/>
  <c r="E149" i="3" s="1"/>
  <c r="B149" i="3" s="1"/>
  <c r="G150" i="3"/>
  <c r="H150" i="3"/>
  <c r="E150" i="3" s="1"/>
  <c r="B150" i="3" s="1"/>
  <c r="G151" i="3"/>
  <c r="H151" i="3"/>
  <c r="G152" i="3"/>
  <c r="H152" i="3"/>
  <c r="E152" i="3" s="1"/>
  <c r="B152" i="3" s="1"/>
  <c r="G153" i="3"/>
  <c r="H153" i="3"/>
  <c r="G154" i="3"/>
  <c r="H154" i="3"/>
  <c r="G155" i="3"/>
  <c r="H155" i="3"/>
  <c r="G156" i="3"/>
  <c r="H156" i="3"/>
  <c r="G162" i="3"/>
  <c r="E162" i="3" s="1"/>
  <c r="B162" i="3" s="1"/>
  <c r="G164" i="3"/>
  <c r="E164" i="3" s="1"/>
  <c r="B164" i="3" s="1"/>
  <c r="G166" i="3"/>
  <c r="E166" i="3" s="1"/>
  <c r="B166" i="3" s="1"/>
  <c r="G212" i="3"/>
  <c r="H212" i="3"/>
  <c r="G261" i="3"/>
  <c r="H261" i="3"/>
  <c r="G265" i="3"/>
  <c r="H265" i="3"/>
  <c r="G266" i="3"/>
  <c r="H266" i="3"/>
  <c r="G267" i="3"/>
  <c r="H267" i="3"/>
  <c r="G270" i="3"/>
  <c r="H270" i="3"/>
  <c r="G271" i="3"/>
  <c r="H271" i="3"/>
  <c r="E271" i="3"/>
  <c r="G272" i="3"/>
  <c r="H272" i="3"/>
  <c r="E272" i="3" s="1"/>
  <c r="G273" i="3"/>
  <c r="H273" i="3"/>
  <c r="G274" i="3"/>
  <c r="H274" i="3"/>
  <c r="E274" i="3" s="1"/>
  <c r="B274" i="3" s="1"/>
  <c r="G275" i="3"/>
  <c r="H275" i="3"/>
  <c r="G276" i="3"/>
  <c r="H276" i="3"/>
  <c r="G277" i="3"/>
  <c r="E277" i="3" s="1"/>
  <c r="H277" i="3"/>
  <c r="G278" i="3"/>
  <c r="H278" i="3"/>
  <c r="G279" i="3"/>
  <c r="H279" i="3"/>
  <c r="G280" i="3"/>
  <c r="E280" i="3" s="1"/>
  <c r="G281" i="3"/>
  <c r="H281" i="3"/>
  <c r="E281" i="3" s="1"/>
  <c r="B281" i="3" s="1"/>
  <c r="G282" i="3"/>
  <c r="H282" i="3"/>
  <c r="G285" i="3"/>
  <c r="H285" i="3"/>
  <c r="E285" i="3"/>
  <c r="G287" i="3"/>
  <c r="H287" i="3"/>
  <c r="E287" i="3" s="1"/>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D14" i="27"/>
  <c r="C979" i="37"/>
  <c r="F300" i="3"/>
  <c r="F299" i="3"/>
  <c r="F298" i="3" s="1"/>
  <c r="F296" i="3"/>
  <c r="F295"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2"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L207" i="3"/>
  <c r="M207" i="3"/>
  <c r="F207" i="3"/>
  <c r="B207" i="3" s="1"/>
  <c r="L206" i="3"/>
  <c r="M206" i="3"/>
  <c r="F206" i="3" s="1"/>
  <c r="B206" i="3" s="1"/>
  <c r="L205" i="3"/>
  <c r="M205" i="3"/>
  <c r="F205" i="3" s="1"/>
  <c r="B205" i="3" s="1"/>
  <c r="L204" i="3"/>
  <c r="M204" i="3"/>
  <c r="L203" i="3"/>
  <c r="F203" i="3" s="1"/>
  <c r="M203" i="3"/>
  <c r="L202" i="3"/>
  <c r="M202" i="3"/>
  <c r="F202" i="3"/>
  <c r="B202" i="3" s="1"/>
  <c r="L201" i="3"/>
  <c r="M201" i="3"/>
  <c r="F201" i="3" s="1"/>
  <c r="L200" i="3"/>
  <c r="M200" i="3"/>
  <c r="L199" i="3"/>
  <c r="M199" i="3"/>
  <c r="B72" i="3"/>
  <c r="B56" i="3"/>
  <c r="L7" i="3"/>
  <c r="F7" i="3" s="1"/>
  <c r="F4" i="3" s="1"/>
  <c r="A269" i="3"/>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D101" i="30"/>
  <c r="C1563" i="37" s="1"/>
  <c r="G1563" i="37" s="1"/>
  <c r="I59" i="42"/>
  <c r="B59" i="42"/>
  <c r="D49" i="30"/>
  <c r="C1511" i="37"/>
  <c r="G1511" i="37" s="1"/>
  <c r="D55" i="30"/>
  <c r="C1517" i="37"/>
  <c r="G1517" i="37" s="1"/>
  <c r="D60" i="30"/>
  <c r="C1522" i="37"/>
  <c r="H1522" i="37" s="1"/>
  <c r="D65" i="30"/>
  <c r="C1527" i="37" s="1"/>
  <c r="H1527" i="37" s="1"/>
  <c r="D70" i="30"/>
  <c r="C1532" i="37" s="1"/>
  <c r="G1532" i="37" s="1"/>
  <c r="D75" i="30"/>
  <c r="C1537" i="37" s="1"/>
  <c r="H1537" i="37"/>
  <c r="D80" i="30"/>
  <c r="C1542" i="37"/>
  <c r="G1542" i="37" s="1"/>
  <c r="D85" i="30"/>
  <c r="C1547" i="37"/>
  <c r="H1547" i="37" s="1"/>
  <c r="D90" i="30"/>
  <c r="C1552" i="37"/>
  <c r="H1552" i="37" s="1"/>
  <c r="D95" i="30"/>
  <c r="C1557" i="37"/>
  <c r="G1557" i="37" s="1"/>
  <c r="I58" i="42"/>
  <c r="B58" i="42"/>
  <c r="D15" i="30"/>
  <c r="C1477" i="37" s="1"/>
  <c r="G1477" i="37" s="1"/>
  <c r="D24" i="30"/>
  <c r="C1486" i="37" s="1"/>
  <c r="H1486" i="37" s="1"/>
  <c r="D32" i="30"/>
  <c r="C1494" i="37" s="1"/>
  <c r="D41" i="30"/>
  <c r="C1503" i="37" s="1"/>
  <c r="H1503" i="37" s="1"/>
  <c r="I57" i="42"/>
  <c r="B57" i="42"/>
  <c r="I42" i="42"/>
  <c r="B42" i="42"/>
  <c r="I41" i="42"/>
  <c r="B41" i="42"/>
  <c r="I40" i="42"/>
  <c r="B40" i="42"/>
  <c r="I39" i="42"/>
  <c r="B39" i="42"/>
  <c r="I46" i="42"/>
  <c r="B46" i="42"/>
  <c r="I45" i="42"/>
  <c r="B45" i="42"/>
  <c r="I44" i="42"/>
  <c r="B44" i="42"/>
  <c r="I43" i="42"/>
  <c r="B43" i="42"/>
  <c r="C18" i="42"/>
  <c r="B6" i="30"/>
  <c r="B5" i="30"/>
  <c r="D13" i="36"/>
  <c r="C1294" i="37" s="1"/>
  <c r="D17" i="36"/>
  <c r="C1298" i="37" s="1"/>
  <c r="D20" i="36"/>
  <c r="E13" i="36"/>
  <c r="D1294" i="37" s="1"/>
  <c r="E17" i="36"/>
  <c r="D1298" i="37" s="1"/>
  <c r="E20" i="36"/>
  <c r="D1301" i="37" s="1"/>
  <c r="D29" i="36"/>
  <c r="C1310" i="37" s="1"/>
  <c r="G1310" i="37" s="1"/>
  <c r="E29" i="36"/>
  <c r="D1310" i="37" s="1"/>
  <c r="D35" i="36"/>
  <c r="C1316" i="37" s="1"/>
  <c r="G1316" i="37" s="1"/>
  <c r="E35" i="36"/>
  <c r="D1316" i="37" s="1"/>
  <c r="D43" i="36"/>
  <c r="D46" i="36"/>
  <c r="C1327" i="37" s="1"/>
  <c r="D50" i="36"/>
  <c r="C1331" i="37" s="1"/>
  <c r="D57" i="36"/>
  <c r="D61" i="36"/>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s="1"/>
  <c r="E89" i="36"/>
  <c r="D1370" i="37" s="1"/>
  <c r="D97" i="36"/>
  <c r="D101" i="36"/>
  <c r="C1382" i="37" s="1"/>
  <c r="D106" i="36"/>
  <c r="E97" i="36"/>
  <c r="D1378" i="37" s="1"/>
  <c r="E101" i="36"/>
  <c r="D1382" i="37"/>
  <c r="G1382" i="37" s="1"/>
  <c r="E106" i="36"/>
  <c r="D1387" i="37"/>
  <c r="D114" i="36"/>
  <c r="C1395" i="37"/>
  <c r="E114" i="36"/>
  <c r="D1395" i="37"/>
  <c r="D122" i="36"/>
  <c r="C1403" i="37"/>
  <c r="D125" i="36"/>
  <c r="C1406" i="37"/>
  <c r="D129" i="36"/>
  <c r="C1410" i="37"/>
  <c r="E122" i="36"/>
  <c r="D1403" i="37" s="1"/>
  <c r="E125" i="36"/>
  <c r="D1406" i="37" s="1"/>
  <c r="G1406" i="37" s="1"/>
  <c r="E129" i="36"/>
  <c r="D1410" i="37" s="1"/>
  <c r="H1410" i="37" s="1"/>
  <c r="D137" i="36"/>
  <c r="C1418" i="37" s="1"/>
  <c r="E137" i="36"/>
  <c r="D1418" i="37" s="1"/>
  <c r="D14" i="33"/>
  <c r="C1432" i="37" s="1"/>
  <c r="D21" i="33"/>
  <c r="C1439" i="37" s="1"/>
  <c r="D13" i="33"/>
  <c r="C1431" i="37" s="1"/>
  <c r="G1431" i="37" s="1"/>
  <c r="D30" i="33"/>
  <c r="C1448" i="37" s="1"/>
  <c r="D37" i="33"/>
  <c r="C1455" i="37" s="1"/>
  <c r="G1455" i="37" s="1"/>
  <c r="E14" i="33"/>
  <c r="D1432" i="37" s="1"/>
  <c r="E21" i="33"/>
  <c r="D1439" i="37" s="1"/>
  <c r="E30" i="33"/>
  <c r="D1448" i="37" s="1"/>
  <c r="E37" i="33"/>
  <c r="D1455" i="37" s="1"/>
  <c r="D46" i="33"/>
  <c r="C1464" i="37" s="1"/>
  <c r="D51" i="33"/>
  <c r="C1469" i="37" s="1"/>
  <c r="E46" i="33"/>
  <c r="D1464" i="37" s="1"/>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s="1"/>
  <c r="E261" i="27"/>
  <c r="D1226" i="37" s="1"/>
  <c r="D260" i="27"/>
  <c r="C1225" i="37" s="1"/>
  <c r="E260" i="27"/>
  <c r="D1225" i="37" s="1"/>
  <c r="F259" i="27"/>
  <c r="F258" i="27"/>
  <c r="F257" i="27"/>
  <c r="F256" i="27"/>
  <c r="F255" i="27"/>
  <c r="F254" i="27"/>
  <c r="D253" i="27"/>
  <c r="C1218" i="37" s="1"/>
  <c r="E253" i="27"/>
  <c r="D1218" i="37" s="1"/>
  <c r="F252" i="27"/>
  <c r="F251" i="27"/>
  <c r="F250" i="27"/>
  <c r="D249" i="27"/>
  <c r="E249" i="27"/>
  <c r="F248" i="27"/>
  <c r="F247" i="27"/>
  <c r="F246" i="27"/>
  <c r="D245" i="27"/>
  <c r="C1210" i="37"/>
  <c r="E245" i="27"/>
  <c r="F245" i="27"/>
  <c r="F244" i="27"/>
  <c r="F243" i="27"/>
  <c r="D242" i="27"/>
  <c r="C1207" i="37"/>
  <c r="E242" i="27"/>
  <c r="D1207" i="37"/>
  <c r="F239" i="27"/>
  <c r="F238" i="27"/>
  <c r="D237" i="27"/>
  <c r="C1202" i="37"/>
  <c r="E237" i="27"/>
  <c r="F237" i="27"/>
  <c r="F236" i="27"/>
  <c r="F235" i="27"/>
  <c r="F234" i="27"/>
  <c r="F233" i="27"/>
  <c r="F232" i="27"/>
  <c r="F231" i="27"/>
  <c r="F230" i="27"/>
  <c r="F229" i="27"/>
  <c r="F228" i="27"/>
  <c r="D227" i="27"/>
  <c r="C1192" i="37" s="1"/>
  <c r="E227" i="27"/>
  <c r="D1192" i="37" s="1"/>
  <c r="F226" i="27"/>
  <c r="F225" i="27"/>
  <c r="F224" i="27"/>
  <c r="F223" i="27"/>
  <c r="F222" i="27"/>
  <c r="F221" i="27"/>
  <c r="F220" i="27"/>
  <c r="F219" i="27"/>
  <c r="F218" i="27"/>
  <c r="F217" i="27"/>
  <c r="F216" i="27"/>
  <c r="F215" i="27"/>
  <c r="F214" i="27"/>
  <c r="F213" i="27"/>
  <c r="F212" i="27"/>
  <c r="F211" i="27"/>
  <c r="D210" i="27"/>
  <c r="C1175" i="37" s="1"/>
  <c r="E210" i="27"/>
  <c r="D1175" i="37" s="1"/>
  <c r="F208" i="27"/>
  <c r="F207" i="27"/>
  <c r="F206" i="27"/>
  <c r="F205" i="27"/>
  <c r="F204" i="27"/>
  <c r="F203" i="27"/>
  <c r="F202" i="27"/>
  <c r="D201" i="27"/>
  <c r="E201" i="27"/>
  <c r="D1166" i="37" s="1"/>
  <c r="F200" i="27"/>
  <c r="F199" i="27"/>
  <c r="F198" i="27"/>
  <c r="F197" i="27"/>
  <c r="F196" i="27"/>
  <c r="F195" i="27"/>
  <c r="D194" i="27"/>
  <c r="C1159" i="37" s="1"/>
  <c r="E194" i="27"/>
  <c r="D1159" i="37" s="1"/>
  <c r="F192" i="27"/>
  <c r="F191" i="27"/>
  <c r="F190" i="27"/>
  <c r="F189" i="27"/>
  <c r="F188" i="27"/>
  <c r="F187" i="27"/>
  <c r="F186" i="27"/>
  <c r="F185" i="27"/>
  <c r="D184" i="27"/>
  <c r="C1149" i="37" s="1"/>
  <c r="E184" i="27"/>
  <c r="D1149" i="37" s="1"/>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s="1"/>
  <c r="G1120" i="37" s="1"/>
  <c r="F154" i="27"/>
  <c r="F153" i="27"/>
  <c r="D152" i="27"/>
  <c r="C1117" i="37" s="1"/>
  <c r="F151" i="27"/>
  <c r="F150" i="27"/>
  <c r="F149" i="27"/>
  <c r="D148" i="27"/>
  <c r="C1113" i="37"/>
  <c r="E148" i="27"/>
  <c r="D1113" i="37"/>
  <c r="F147" i="27"/>
  <c r="F146" i="27"/>
  <c r="F145" i="27"/>
  <c r="F144" i="27"/>
  <c r="F143" i="27"/>
  <c r="F142" i="27"/>
  <c r="D141" i="27"/>
  <c r="C1106" i="37"/>
  <c r="E141" i="27"/>
  <c r="D1106" i="37"/>
  <c r="E140" i="27"/>
  <c r="D1105" i="37"/>
  <c r="F139" i="27"/>
  <c r="F138" i="27"/>
  <c r="F137" i="27"/>
  <c r="F136" i="27"/>
  <c r="F135" i="27"/>
  <c r="F134" i="27"/>
  <c r="F133" i="27"/>
  <c r="D132" i="27"/>
  <c r="C1097" i="37" s="1"/>
  <c r="G1097" i="37" s="1"/>
  <c r="E132" i="27"/>
  <c r="D1097" i="37" s="1"/>
  <c r="F131" i="27"/>
  <c r="F130" i="27"/>
  <c r="F129" i="27"/>
  <c r="F128" i="27"/>
  <c r="F127" i="27"/>
  <c r="F126" i="27"/>
  <c r="D125" i="27"/>
  <c r="C1090" i="37" s="1"/>
  <c r="E125" i="27"/>
  <c r="D1090" i="37"/>
  <c r="F123" i="27"/>
  <c r="F122" i="27"/>
  <c r="F121" i="27"/>
  <c r="F120" i="27"/>
  <c r="F119" i="27"/>
  <c r="F118" i="27"/>
  <c r="F117" i="27"/>
  <c r="F116" i="27"/>
  <c r="F115" i="27"/>
  <c r="F114" i="27"/>
  <c r="F113" i="27"/>
  <c r="D112" i="27"/>
  <c r="E112" i="27"/>
  <c r="F111" i="27"/>
  <c r="F110" i="27"/>
  <c r="F109" i="27"/>
  <c r="F108" i="27"/>
  <c r="F107" i="27"/>
  <c r="F106" i="27"/>
  <c r="F105" i="27"/>
  <c r="F104" i="27"/>
  <c r="F103" i="27"/>
  <c r="F102" i="27"/>
  <c r="F101" i="27"/>
  <c r="F100" i="27"/>
  <c r="F99" i="27"/>
  <c r="F98" i="27"/>
  <c r="F97" i="27"/>
  <c r="F96" i="27"/>
  <c r="F95" i="27"/>
  <c r="D94" i="27"/>
  <c r="C1059" i="37"/>
  <c r="E94" i="27"/>
  <c r="D1059" i="37"/>
  <c r="H1059" i="37" s="1"/>
  <c r="F92" i="27"/>
  <c r="F90" i="27"/>
  <c r="F89" i="27"/>
  <c r="F88" i="27"/>
  <c r="F87" i="27"/>
  <c r="F86" i="27"/>
  <c r="D85" i="27"/>
  <c r="D84" i="27"/>
  <c r="C1049" i="37" s="1"/>
  <c r="E85" i="27"/>
  <c r="E84" i="27" s="1"/>
  <c r="D1049" i="37" s="1"/>
  <c r="F83" i="27"/>
  <c r="F82" i="27"/>
  <c r="F81" i="27"/>
  <c r="F80" i="27"/>
  <c r="F79" i="27"/>
  <c r="F78" i="27"/>
  <c r="F77" i="27"/>
  <c r="D76" i="27"/>
  <c r="C1041" i="37"/>
  <c r="E76" i="27"/>
  <c r="F76" i="27"/>
  <c r="E75" i="27"/>
  <c r="D1040" i="37"/>
  <c r="F73" i="27"/>
  <c r="F72" i="27"/>
  <c r="F71" i="27"/>
  <c r="F70" i="27"/>
  <c r="D69" i="27"/>
  <c r="C1034" i="37"/>
  <c r="E69" i="27"/>
  <c r="D1034" i="37"/>
  <c r="F68" i="27"/>
  <c r="F67" i="27"/>
  <c r="F66" i="27"/>
  <c r="F65" i="27"/>
  <c r="F64" i="27"/>
  <c r="F63" i="27"/>
  <c r="D62" i="27"/>
  <c r="C1027" i="37"/>
  <c r="E62" i="27"/>
  <c r="F62" i="27"/>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c r="E35" i="27"/>
  <c r="D1000" i="37"/>
  <c r="F34" i="27"/>
  <c r="F33" i="27"/>
  <c r="F32" i="27"/>
  <c r="F31" i="27"/>
  <c r="F30" i="27"/>
  <c r="F29" i="27"/>
  <c r="F28" i="27"/>
  <c r="F27" i="27"/>
  <c r="F26" i="27"/>
  <c r="D25" i="27"/>
  <c r="C990" i="37" s="1"/>
  <c r="E25" i="27"/>
  <c r="D990" i="37" s="1"/>
  <c r="F24" i="27"/>
  <c r="F23" i="27"/>
  <c r="F22" i="27"/>
  <c r="F21" i="27"/>
  <c r="F20" i="27"/>
  <c r="D19" i="27"/>
  <c r="C984" i="37"/>
  <c r="E19" i="27"/>
  <c r="D984" i="3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D546" i="1"/>
  <c r="C534" i="37" s="1"/>
  <c r="D553" i="1"/>
  <c r="D558" i="1"/>
  <c r="C546" i="37" s="1"/>
  <c r="D566" i="1"/>
  <c r="C554" i="37" s="1"/>
  <c r="D571" i="1"/>
  <c r="D574" i="1"/>
  <c r="D577" i="1"/>
  <c r="C565" i="37" s="1"/>
  <c r="D580" i="1"/>
  <c r="C568" i="37" s="1"/>
  <c r="D584" i="1"/>
  <c r="C572" i="37" s="1"/>
  <c r="D588" i="1"/>
  <c r="C576" i="37" s="1"/>
  <c r="D590" i="1"/>
  <c r="C578" i="37" s="1"/>
  <c r="D593" i="1"/>
  <c r="C581" i="37" s="1"/>
  <c r="D583" i="1"/>
  <c r="C571" i="37" s="1"/>
  <c r="D597" i="1"/>
  <c r="C585" i="37" s="1"/>
  <c r="D602" i="1"/>
  <c r="C590" i="37" s="1"/>
  <c r="D606" i="1"/>
  <c r="F606" i="1" s="1"/>
  <c r="D608" i="1"/>
  <c r="C596" i="37" s="1"/>
  <c r="D615" i="1"/>
  <c r="D620" i="1"/>
  <c r="C608" i="37" s="1"/>
  <c r="D629" i="1"/>
  <c r="D632" i="1"/>
  <c r="C620" i="37" s="1"/>
  <c r="D635" i="1"/>
  <c r="C623" i="37" s="1"/>
  <c r="H623" i="37" s="1"/>
  <c r="D161" i="1"/>
  <c r="C151" i="37" s="1"/>
  <c r="G151" i="37" s="1"/>
  <c r="D167" i="1"/>
  <c r="C157" i="37" s="1"/>
  <c r="D172" i="1"/>
  <c r="C162" i="37" s="1"/>
  <c r="D177" i="1"/>
  <c r="C167" i="37" s="1"/>
  <c r="D185" i="1"/>
  <c r="C175" i="37" s="1"/>
  <c r="H175" i="37" s="1"/>
  <c r="D196" i="1"/>
  <c r="C186" i="37" s="1"/>
  <c r="H186" i="37" s="1"/>
  <c r="D205" i="1"/>
  <c r="C195" i="37" s="1"/>
  <c r="G195" i="37" s="1"/>
  <c r="D210" i="1"/>
  <c r="C200" i="37" s="1"/>
  <c r="G200" i="37" s="1"/>
  <c r="D218" i="1"/>
  <c r="C208" i="37" s="1"/>
  <c r="G208" i="37" s="1"/>
  <c r="D204" i="1"/>
  <c r="C194" i="37" s="1"/>
  <c r="D224" i="1"/>
  <c r="C214" i="37" s="1"/>
  <c r="H214" i="37" s="1"/>
  <c r="D227" i="1"/>
  <c r="C217" i="37" s="1"/>
  <c r="G217" i="37" s="1"/>
  <c r="D233" i="1"/>
  <c r="C223" i="37" s="1"/>
  <c r="D236" i="1"/>
  <c r="C226" i="37" s="1"/>
  <c r="D239" i="1"/>
  <c r="C229" i="37" s="1"/>
  <c r="G229" i="37" s="1"/>
  <c r="D242" i="1"/>
  <c r="C232" i="37" s="1"/>
  <c r="D245" i="1"/>
  <c r="C235" i="37" s="1"/>
  <c r="D249" i="1"/>
  <c r="C239" i="37" s="1"/>
  <c r="D252" i="1"/>
  <c r="C242" i="37" s="1"/>
  <c r="H242" i="37" s="1"/>
  <c r="D258" i="1"/>
  <c r="C248" i="37" s="1"/>
  <c r="D264" i="1"/>
  <c r="C254" i="37" s="1"/>
  <c r="H254" i="37" s="1"/>
  <c r="D269" i="1"/>
  <c r="C259" i="37" s="1"/>
  <c r="D273" i="1"/>
  <c r="C263" i="37" s="1"/>
  <c r="D277" i="1"/>
  <c r="C267" i="37" s="1"/>
  <c r="D283" i="1"/>
  <c r="C273" i="37" s="1"/>
  <c r="H273" i="37" s="1"/>
  <c r="D290" i="1"/>
  <c r="C280" i="37" s="1"/>
  <c r="D291" i="1"/>
  <c r="C281" i="37" s="1"/>
  <c r="D355" i="1"/>
  <c r="C344" i="37" s="1"/>
  <c r="D359" i="1"/>
  <c r="C348" i="37" s="1"/>
  <c r="D367" i="1"/>
  <c r="C356" i="37" s="1"/>
  <c r="D372" i="1"/>
  <c r="C361" i="37" s="1"/>
  <c r="D381" i="1"/>
  <c r="C370" i="37" s="1"/>
  <c r="D386" i="1"/>
  <c r="C375" i="37" s="1"/>
  <c r="D391" i="1"/>
  <c r="D394" i="1"/>
  <c r="C383" i="37" s="1"/>
  <c r="D400" i="1"/>
  <c r="D403" i="1"/>
  <c r="C392" i="37" s="1"/>
  <c r="D405" i="1"/>
  <c r="C394" i="37" s="1"/>
  <c r="D425" i="1"/>
  <c r="C413" i="37" s="1"/>
  <c r="D430" i="1"/>
  <c r="D433" i="1"/>
  <c r="C421" i="37" s="1"/>
  <c r="D438" i="1"/>
  <c r="C426" i="37" s="1"/>
  <c r="D445" i="1"/>
  <c r="C433" i="37" s="1"/>
  <c r="D450" i="1"/>
  <c r="D458" i="1"/>
  <c r="C446" i="37" s="1"/>
  <c r="D463" i="1"/>
  <c r="C451" i="37" s="1"/>
  <c r="D466" i="1"/>
  <c r="D469" i="1"/>
  <c r="F469" i="1" s="1"/>
  <c r="D472" i="1"/>
  <c r="C460" i="37"/>
  <c r="D476" i="1"/>
  <c r="C464" i="37"/>
  <c r="D481" i="1"/>
  <c r="C469" i="37"/>
  <c r="D484" i="1"/>
  <c r="C472" i="37"/>
  <c r="D488" i="1"/>
  <c r="D493" i="1"/>
  <c r="C481" i="37" s="1"/>
  <c r="G481" i="37" s="1"/>
  <c r="D498" i="1"/>
  <c r="D505" i="1"/>
  <c r="C493" i="37" s="1"/>
  <c r="D510" i="1"/>
  <c r="C498" i="37" s="1"/>
  <c r="D519" i="1"/>
  <c r="D522" i="1"/>
  <c r="D525" i="1"/>
  <c r="G177" i="3" s="1"/>
  <c r="E177" i="3" s="1"/>
  <c r="B177" i="3" s="1"/>
  <c r="D528" i="1"/>
  <c r="C516" i="37"/>
  <c r="D14" i="1"/>
  <c r="D23" i="1"/>
  <c r="F23" i="1" s="1"/>
  <c r="D29" i="1"/>
  <c r="C19" i="37" s="1"/>
  <c r="H19" i="37" s="1"/>
  <c r="D35" i="1"/>
  <c r="D43" i="1"/>
  <c r="C33" i="37" s="1"/>
  <c r="D46" i="1"/>
  <c r="D51" i="1"/>
  <c r="C41" i="37" s="1"/>
  <c r="D57" i="1"/>
  <c r="D60" i="1"/>
  <c r="C50" i="37" s="1"/>
  <c r="D65" i="1"/>
  <c r="C55" i="37" s="1"/>
  <c r="D68" i="1"/>
  <c r="D71" i="1"/>
  <c r="C61" i="37" s="1"/>
  <c r="D74" i="1"/>
  <c r="C64" i="37" s="1"/>
  <c r="D77" i="1"/>
  <c r="C67" i="37" s="1"/>
  <c r="D80" i="1"/>
  <c r="D86" i="1"/>
  <c r="C76" i="37" s="1"/>
  <c r="D94" i="1"/>
  <c r="C84" i="37"/>
  <c r="D101" i="1"/>
  <c r="C91" i="37"/>
  <c r="D109" i="1"/>
  <c r="C99" i="37"/>
  <c r="D117" i="1"/>
  <c r="C107" i="37"/>
  <c r="D122" i="1"/>
  <c r="C112" i="37" s="1"/>
  <c r="D130" i="1"/>
  <c r="C120" i="37" s="1"/>
  <c r="D135" i="1"/>
  <c r="D138" i="1"/>
  <c r="C128" i="37" s="1"/>
  <c r="D142" i="1"/>
  <c r="D148" i="1"/>
  <c r="C138" i="37" s="1"/>
  <c r="D303" i="1"/>
  <c r="D307" i="1"/>
  <c r="D315" i="1"/>
  <c r="C304" i="37" s="1"/>
  <c r="D320" i="1"/>
  <c r="C309" i="37" s="1"/>
  <c r="D329" i="1"/>
  <c r="D334" i="1"/>
  <c r="C323" i="37" s="1"/>
  <c r="D339" i="1"/>
  <c r="D342" i="1"/>
  <c r="C331" i="37" s="1"/>
  <c r="D348" i="1"/>
  <c r="D351" i="1"/>
  <c r="C340" i="37"/>
  <c r="D420" i="1"/>
  <c r="C409" i="37"/>
  <c r="D419" i="1"/>
  <c r="C408" i="37"/>
  <c r="D647" i="1"/>
  <c r="C635" i="37"/>
  <c r="D646" i="1"/>
  <c r="C634" i="37"/>
  <c r="E533" i="1"/>
  <c r="D521" i="37"/>
  <c r="E538" i="1"/>
  <c r="D526" i="37"/>
  <c r="E541" i="1"/>
  <c r="D529" i="37"/>
  <c r="E546" i="1"/>
  <c r="D534" i="37"/>
  <c r="G534" i="37" s="1"/>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83" i="1"/>
  <c r="D571" i="37"/>
  <c r="E597" i="1"/>
  <c r="D585" i="37"/>
  <c r="E602" i="1"/>
  <c r="D590" i="37"/>
  <c r="E606" i="1"/>
  <c r="D594" i="37"/>
  <c r="E608" i="1"/>
  <c r="D596" i="37"/>
  <c r="E615" i="1"/>
  <c r="D603" i="37"/>
  <c r="E620" i="1"/>
  <c r="D608" i="37"/>
  <c r="E629" i="1"/>
  <c r="D617" i="37"/>
  <c r="E632" i="1"/>
  <c r="D620" i="37"/>
  <c r="E635" i="1"/>
  <c r="D623" i="37"/>
  <c r="E161" i="1"/>
  <c r="D151" i="37"/>
  <c r="E167" i="1"/>
  <c r="D157" i="37" s="1"/>
  <c r="E172" i="1"/>
  <c r="D162" i="37" s="1"/>
  <c r="E177" i="1"/>
  <c r="D167" i="37" s="1"/>
  <c r="E185" i="1"/>
  <c r="D175" i="37"/>
  <c r="E196" i="1"/>
  <c r="D186" i="37"/>
  <c r="E205" i="1"/>
  <c r="D195" i="37"/>
  <c r="E210" i="1"/>
  <c r="D200" i="37"/>
  <c r="E218" i="1"/>
  <c r="D208" i="37"/>
  <c r="E224" i="1"/>
  <c r="D214" i="37"/>
  <c r="E227" i="1"/>
  <c r="D217" i="37"/>
  <c r="E233" i="1"/>
  <c r="D223" i="37"/>
  <c r="E236" i="1"/>
  <c r="D226" i="37"/>
  <c r="E239" i="1"/>
  <c r="D229" i="37"/>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G344" i="37" s="1"/>
  <c r="E359" i="1"/>
  <c r="D348" i="37" s="1"/>
  <c r="E354" i="1"/>
  <c r="D343" i="37" s="1"/>
  <c r="H343" i="37" s="1"/>
  <c r="E367" i="1"/>
  <c r="D356" i="37" s="1"/>
  <c r="G356" i="37" s="1"/>
  <c r="E372" i="1"/>
  <c r="D361" i="37" s="1"/>
  <c r="E381" i="1"/>
  <c r="D370" i="37" s="1"/>
  <c r="E386" i="1"/>
  <c r="D375" i="37" s="1"/>
  <c r="G375" i="37" s="1"/>
  <c r="E391" i="1"/>
  <c r="D380" i="37" s="1"/>
  <c r="E394" i="1"/>
  <c r="D383" i="37" s="1"/>
  <c r="G383" i="37" s="1"/>
  <c r="E400" i="1"/>
  <c r="D389" i="37" s="1"/>
  <c r="E403" i="1"/>
  <c r="D392" i="37" s="1"/>
  <c r="E405" i="1"/>
  <c r="D394" i="37" s="1"/>
  <c r="E425" i="1"/>
  <c r="D413" i="37" s="1"/>
  <c r="E430" i="1"/>
  <c r="D418" i="37" s="1"/>
  <c r="E433" i="1"/>
  <c r="D421" i="37" s="1"/>
  <c r="H421" i="37" s="1"/>
  <c r="E438" i="1"/>
  <c r="D426" i="37" s="1"/>
  <c r="E445" i="1"/>
  <c r="D433" i="37" s="1"/>
  <c r="G433" i="37" s="1"/>
  <c r="E450" i="1"/>
  <c r="D438" i="37" s="1"/>
  <c r="E458" i="1"/>
  <c r="D446" i="37" s="1"/>
  <c r="E424" i="1"/>
  <c r="D412" i="37" s="1"/>
  <c r="E463" i="1"/>
  <c r="D451" i="37" s="1"/>
  <c r="E466" i="1"/>
  <c r="D454" i="37" s="1"/>
  <c r="E469" i="1"/>
  <c r="D457" i="37" s="1"/>
  <c r="E472" i="1"/>
  <c r="D460" i="37" s="1"/>
  <c r="H460" i="37" s="1"/>
  <c r="E476" i="1"/>
  <c r="E481" i="1"/>
  <c r="D469" i="37" s="1"/>
  <c r="G469" i="37" s="1"/>
  <c r="E484" i="1"/>
  <c r="D472" i="37" s="1"/>
  <c r="E488" i="1"/>
  <c r="E493" i="1"/>
  <c r="D481" i="37" s="1"/>
  <c r="E498" i="1"/>
  <c r="D486" i="37" s="1"/>
  <c r="E505" i="1"/>
  <c r="D493" i="37" s="1"/>
  <c r="E510" i="1"/>
  <c r="D498" i="37" s="1"/>
  <c r="G498" i="37" s="1"/>
  <c r="E519" i="1"/>
  <c r="D507" i="37" s="1"/>
  <c r="E522" i="1"/>
  <c r="D510" i="37" s="1"/>
  <c r="E525" i="1"/>
  <c r="D513" i="37" s="1"/>
  <c r="E528" i="1"/>
  <c r="D516" i="37" s="1"/>
  <c r="G516" i="37" s="1"/>
  <c r="E14" i="1"/>
  <c r="F14" i="1" s="1"/>
  <c r="E23" i="1"/>
  <c r="D13" i="37" s="1"/>
  <c r="E29" i="1"/>
  <c r="D19" i="37" s="1"/>
  <c r="E35" i="1"/>
  <c r="D25" i="37" s="1"/>
  <c r="E43" i="1"/>
  <c r="D33" i="37" s="1"/>
  <c r="E46" i="1"/>
  <c r="D36" i="37" s="1"/>
  <c r="E51" i="1"/>
  <c r="D41" i="37" s="1"/>
  <c r="G41" i="37" s="1"/>
  <c r="E57" i="1"/>
  <c r="D47" i="37" s="1"/>
  <c r="E60" i="1"/>
  <c r="D50" i="37" s="1"/>
  <c r="E65" i="1"/>
  <c r="D55" i="37" s="1"/>
  <c r="E68" i="1"/>
  <c r="D58" i="37" s="1"/>
  <c r="E71" i="1"/>
  <c r="D61" i="37" s="1"/>
  <c r="G61" i="37" s="1"/>
  <c r="E74" i="1"/>
  <c r="D64" i="37" s="1"/>
  <c r="H64" i="37" s="1"/>
  <c r="E77" i="1"/>
  <c r="D67" i="37" s="1"/>
  <c r="E80" i="1"/>
  <c r="D70" i="37" s="1"/>
  <c r="E86" i="1"/>
  <c r="D76" i="37" s="1"/>
  <c r="E94" i="1"/>
  <c r="D84" i="37" s="1"/>
  <c r="E101" i="1"/>
  <c r="D91" i="37" s="1"/>
  <c r="G91" i="37" s="1"/>
  <c r="E109" i="1"/>
  <c r="D99" i="37" s="1"/>
  <c r="E117" i="1"/>
  <c r="D107" i="37" s="1"/>
  <c r="G107" i="37" s="1"/>
  <c r="E122" i="1"/>
  <c r="D112" i="37" s="1"/>
  <c r="H112" i="37" s="1"/>
  <c r="E130" i="1"/>
  <c r="D120" i="37" s="1"/>
  <c r="H120" i="37" s="1"/>
  <c r="E135" i="1"/>
  <c r="D125" i="37" s="1"/>
  <c r="E138" i="1"/>
  <c r="D128" i="37" s="1"/>
  <c r="E142" i="1"/>
  <c r="D132" i="37" s="1"/>
  <c r="E148" i="1"/>
  <c r="D138" i="37" s="1"/>
  <c r="H138" i="37" s="1"/>
  <c r="E303" i="1"/>
  <c r="D292" i="37" s="1"/>
  <c r="E307" i="1"/>
  <c r="D296" i="37" s="1"/>
  <c r="E315" i="1"/>
  <c r="D304" i="37" s="1"/>
  <c r="E320" i="1"/>
  <c r="D309" i="37" s="1"/>
  <c r="H309" i="37" s="1"/>
  <c r="E329" i="1"/>
  <c r="D318" i="37" s="1"/>
  <c r="E334" i="1"/>
  <c r="D323" i="37" s="1"/>
  <c r="E339" i="1"/>
  <c r="D328" i="37" s="1"/>
  <c r="E342" i="1"/>
  <c r="D331" i="37" s="1"/>
  <c r="G331" i="37" s="1"/>
  <c r="E314" i="1"/>
  <c r="D303" i="37" s="1"/>
  <c r="E348" i="1"/>
  <c r="D337" i="37" s="1"/>
  <c r="E347" i="1"/>
  <c r="D336" i="37" s="1"/>
  <c r="E351" i="1"/>
  <c r="D340" i="37" s="1"/>
  <c r="E420" i="1"/>
  <c r="D409" i="37" s="1"/>
  <c r="E419" i="1"/>
  <c r="D408" i="37" s="1"/>
  <c r="F647" i="1"/>
  <c r="F641" i="1"/>
  <c r="F640" i="1"/>
  <c r="F637" i="1"/>
  <c r="F636" i="1"/>
  <c r="F634" i="1"/>
  <c r="F633" i="1"/>
  <c r="F632" i="1"/>
  <c r="F631" i="1"/>
  <c r="F630" i="1"/>
  <c r="F629"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5" i="1"/>
  <c r="F594" i="1"/>
  <c r="F592" i="1"/>
  <c r="F591" i="1"/>
  <c r="F589" i="1"/>
  <c r="F588" i="1"/>
  <c r="F587" i="1"/>
  <c r="F586" i="1"/>
  <c r="F585"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8" i="1"/>
  <c r="F486" i="1"/>
  <c r="F485" i="1"/>
  <c r="F483" i="1"/>
  <c r="F482" i="1"/>
  <c r="F480" i="1"/>
  <c r="F479" i="1"/>
  <c r="F478" i="1"/>
  <c r="F477" i="1"/>
  <c r="F474" i="1"/>
  <c r="F473" i="1"/>
  <c r="F472" i="1"/>
  <c r="F471" i="1"/>
  <c r="F470" i="1"/>
  <c r="F468" i="1"/>
  <c r="F467"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D421" i="1"/>
  <c r="C410" i="37" s="1"/>
  <c r="E421" i="1"/>
  <c r="D410" i="37" s="1"/>
  <c r="H410" i="37" s="1"/>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5" i="1"/>
  <c r="F313" i="1"/>
  <c r="F312" i="1"/>
  <c r="F311" i="1"/>
  <c r="F310" i="1"/>
  <c r="F309" i="1"/>
  <c r="F308" i="1"/>
  <c r="F306" i="1"/>
  <c r="F305" i="1"/>
  <c r="F304" i="1"/>
  <c r="F299" i="1"/>
  <c r="F298" i="1"/>
  <c r="F297" i="1"/>
  <c r="F296" i="1"/>
  <c r="F295" i="1"/>
  <c r="F290" i="1"/>
  <c r="F289" i="1"/>
  <c r="F288" i="1"/>
  <c r="F286" i="1"/>
  <c r="F285" i="1"/>
  <c r="F284" i="1"/>
  <c r="F282" i="1"/>
  <c r="F281" i="1"/>
  <c r="F280" i="1"/>
  <c r="F279" i="1"/>
  <c r="F278" i="1"/>
  <c r="F275" i="1"/>
  <c r="F274" i="1"/>
  <c r="F271" i="1"/>
  <c r="F270" i="1"/>
  <c r="F266" i="1"/>
  <c r="F265" i="1"/>
  <c r="F262" i="1"/>
  <c r="F261" i="1"/>
  <c r="F260" i="1"/>
  <c r="F259" i="1"/>
  <c r="F258" i="1"/>
  <c r="F251" i="1"/>
  <c r="F250" i="1"/>
  <c r="F246" i="1"/>
  <c r="F244" i="1"/>
  <c r="F243" i="1"/>
  <c r="F241" i="1"/>
  <c r="F240"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4" i="1"/>
  <c r="F63" i="1"/>
  <c r="F62" i="1"/>
  <c r="F61" i="1"/>
  <c r="F60" i="1"/>
  <c r="F59" i="1"/>
  <c r="F58"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F50" i="36"/>
  <c r="E155" i="3"/>
  <c r="B155" i="3" s="1"/>
  <c r="E147" i="3"/>
  <c r="B147" i="3" s="1"/>
  <c r="G1353" i="37"/>
  <c r="B277" i="3"/>
  <c r="B117" i="3"/>
  <c r="G1457" i="37"/>
  <c r="H1452" i="37"/>
  <c r="G1449" i="37"/>
  <c r="H1446" i="37"/>
  <c r="G1443" i="37"/>
  <c r="H1442" i="37"/>
  <c r="H1438" i="37"/>
  <c r="H1434" i="37"/>
  <c r="H1426" i="37"/>
  <c r="H1422" i="37"/>
  <c r="G1413" i="37"/>
  <c r="H1412" i="37"/>
  <c r="H1404" i="37"/>
  <c r="H1398" i="37"/>
  <c r="G1223" i="37"/>
  <c r="G1219" i="37"/>
  <c r="G1217" i="37"/>
  <c r="G1201" i="37"/>
  <c r="G1197" i="37"/>
  <c r="G1193" i="37"/>
  <c r="G1191" i="37"/>
  <c r="G1187" i="37"/>
  <c r="G1173" i="37"/>
  <c r="G1169" i="37"/>
  <c r="G1134" i="37"/>
  <c r="G1116" i="37"/>
  <c r="G1100" i="37"/>
  <c r="G1094" i="37"/>
  <c r="G1074" i="37"/>
  <c r="G1070" i="37"/>
  <c r="G1066" i="37"/>
  <c r="G1055" i="37"/>
  <c r="G1051" i="37"/>
  <c r="G1035" i="37"/>
  <c r="G1017" i="37"/>
  <c r="G993" i="37"/>
  <c r="G987" i="37"/>
  <c r="G1138" i="37"/>
  <c r="G1136" i="37"/>
  <c r="H1139" i="37"/>
  <c r="H1137" i="37"/>
  <c r="H1135" i="37"/>
  <c r="C457" i="37"/>
  <c r="H457" i="37" s="1"/>
  <c r="H1551" i="37"/>
  <c r="G1543" i="37"/>
  <c r="H1543" i="37"/>
  <c r="G1523" i="37"/>
  <c r="H1523" i="37"/>
  <c r="G1515" i="37"/>
  <c r="H1515" i="37"/>
  <c r="G1467" i="37"/>
  <c r="G1435" i="37"/>
  <c r="H1435" i="37"/>
  <c r="G1415" i="37"/>
  <c r="G1411" i="37"/>
  <c r="H1411" i="37"/>
  <c r="G1367" i="37"/>
  <c r="H1367" i="37"/>
  <c r="G1361" i="37"/>
  <c r="H1361" i="37"/>
  <c r="G1357" i="37"/>
  <c r="G1337" i="37"/>
  <c r="G1321" i="37"/>
  <c r="H1321" i="37"/>
  <c r="G1317" i="37"/>
  <c r="H1317" i="37"/>
  <c r="G1309" i="37"/>
  <c r="G1305" i="37"/>
  <c r="H1305" i="37"/>
  <c r="G1299" i="37"/>
  <c r="H1299" i="37"/>
  <c r="G1185" i="37"/>
  <c r="G1177" i="37"/>
  <c r="H1088" i="37"/>
  <c r="H1084" i="37"/>
  <c r="G1003" i="37"/>
  <c r="H1003" i="37"/>
  <c r="E223" i="1"/>
  <c r="D213" i="37"/>
  <c r="E628" i="1"/>
  <c r="D616" i="37"/>
  <c r="E596" i="1"/>
  <c r="D584" i="37"/>
  <c r="E570" i="1"/>
  <c r="D558" i="37"/>
  <c r="D147" i="1"/>
  <c r="F147" i="1" s="1"/>
  <c r="D223" i="1"/>
  <c r="C213" i="37" s="1"/>
  <c r="F41" i="27"/>
  <c r="F47" i="27"/>
  <c r="F148" i="27"/>
  <c r="E181" i="27"/>
  <c r="D1146" i="37" s="1"/>
  <c r="B7" i="33"/>
  <c r="D29" i="33"/>
  <c r="C1447" i="37"/>
  <c r="D121" i="36"/>
  <c r="J50" i="42"/>
  <c r="G198" i="3"/>
  <c r="E198" i="3" s="1"/>
  <c r="B198" i="3" s="1"/>
  <c r="G194" i="3"/>
  <c r="E194" i="3" s="1"/>
  <c r="B194" i="3" s="1"/>
  <c r="H5" i="3"/>
  <c r="E5" i="3" s="1"/>
  <c r="B5" i="3" s="1"/>
  <c r="I14" i="3"/>
  <c r="I163" i="3"/>
  <c r="G186" i="3"/>
  <c r="G6" i="3"/>
  <c r="H1567" i="37"/>
  <c r="G1555" i="37"/>
  <c r="H1555" i="37"/>
  <c r="G1539" i="37"/>
  <c r="G1535" i="37"/>
  <c r="H1535" i="37"/>
  <c r="G1519" i="37"/>
  <c r="H1519" i="37"/>
  <c r="G1499" i="37"/>
  <c r="H1495" i="37"/>
  <c r="G1491" i="37"/>
  <c r="H1491" i="37"/>
  <c r="G1487" i="37"/>
  <c r="H1487" i="37"/>
  <c r="G1427" i="37"/>
  <c r="H1427" i="37"/>
  <c r="G1423" i="37"/>
  <c r="H1423" i="37"/>
  <c r="G1419" i="37"/>
  <c r="H1419" i="37"/>
  <c r="G1393" i="37"/>
  <c r="G1389" i="37"/>
  <c r="H1389" i="37"/>
  <c r="H1373" i="37"/>
  <c r="H1339" i="37"/>
  <c r="G1325" i="37"/>
  <c r="H1325" i="37"/>
  <c r="G1315" i="37"/>
  <c r="H1315" i="37"/>
  <c r="G1297" i="37"/>
  <c r="H1297" i="37"/>
  <c r="H1289" i="37"/>
  <c r="G1285" i="37"/>
  <c r="H1285" i="37"/>
  <c r="G1281" i="37"/>
  <c r="H1281" i="37"/>
  <c r="G1277" i="37"/>
  <c r="H1277" i="37"/>
  <c r="G1269" i="37"/>
  <c r="H1269" i="37"/>
  <c r="H1265" i="37"/>
  <c r="G1261" i="37"/>
  <c r="H1261" i="37"/>
  <c r="H1253" i="37"/>
  <c r="H1245" i="37"/>
  <c r="H1237" i="37"/>
  <c r="H1233" i="37"/>
  <c r="H1229" i="37"/>
  <c r="H1221" i="37"/>
  <c r="G1213" i="37"/>
  <c r="H1213" i="37"/>
  <c r="H1199" i="37"/>
  <c r="G1195" i="37"/>
  <c r="H1195" i="37"/>
  <c r="G1163" i="37"/>
  <c r="H1163" i="37"/>
  <c r="G1132" i="37"/>
  <c r="G1128" i="37"/>
  <c r="H1128" i="37"/>
  <c r="G1124" i="37"/>
  <c r="H1124" i="37"/>
  <c r="G1118" i="37"/>
  <c r="G1096" i="37"/>
  <c r="H1096" i="37"/>
  <c r="G1092" i="37"/>
  <c r="H1092" i="37"/>
  <c r="H1033" i="37"/>
  <c r="G1029" i="37"/>
  <c r="H1029" i="37"/>
  <c r="G1015" i="37"/>
  <c r="H1015" i="37"/>
  <c r="G168" i="3"/>
  <c r="E168" i="3" s="1"/>
  <c r="B168" i="3" s="1"/>
  <c r="G167" i="3"/>
  <c r="E167" i="3" s="1"/>
  <c r="B167" i="3" s="1"/>
  <c r="G165" i="3"/>
  <c r="E165" i="3" s="1"/>
  <c r="B165" i="3" s="1"/>
  <c r="H139" i="3"/>
  <c r="G1566" i="37"/>
  <c r="G1564" i="37"/>
  <c r="G1562" i="37"/>
  <c r="H1562" i="37"/>
  <c r="G1560" i="37"/>
  <c r="H1560" i="37"/>
  <c r="G1558" i="37"/>
  <c r="H1558" i="37"/>
  <c r="G1556" i="37"/>
  <c r="G1554" i="37"/>
  <c r="G1550" i="37"/>
  <c r="H1550" i="37"/>
  <c r="G1548" i="37"/>
  <c r="H1548" i="37"/>
  <c r="G1546" i="37"/>
  <c r="G1544" i="37"/>
  <c r="G1540" i="37"/>
  <c r="H1540" i="37"/>
  <c r="G1538" i="37"/>
  <c r="H1538" i="37"/>
  <c r="G1536" i="37"/>
  <c r="G1534" i="37"/>
  <c r="G1530" i="37"/>
  <c r="H1530" i="37"/>
  <c r="G1528" i="37"/>
  <c r="H1528" i="37"/>
  <c r="G1526" i="37"/>
  <c r="H1524" i="37"/>
  <c r="H1520" i="37"/>
  <c r="H1518" i="37"/>
  <c r="H1514" i="37"/>
  <c r="H1512" i="37"/>
  <c r="G1508" i="37"/>
  <c r="H1508" i="37"/>
  <c r="G1506" i="37"/>
  <c r="H1506" i="37"/>
  <c r="G1502" i="37"/>
  <c r="G1500" i="37"/>
  <c r="H1498" i="37"/>
  <c r="H1490" i="37"/>
  <c r="G1488" i="37"/>
  <c r="H1488" i="37"/>
  <c r="G1484" i="37"/>
  <c r="H1484" i="37"/>
  <c r="G1482" i="37"/>
  <c r="H1482" i="37"/>
  <c r="G1480" i="37"/>
  <c r="H1478" i="37"/>
  <c r="H1476" i="37"/>
  <c r="H1474" i="37"/>
  <c r="H987" i="37"/>
  <c r="H186" i="3"/>
  <c r="H185" i="3"/>
  <c r="C137" i="37"/>
  <c r="G457" i="37"/>
  <c r="C1402" i="37"/>
  <c r="F223" i="1"/>
  <c r="E531" i="1"/>
  <c r="D519" i="37" s="1"/>
  <c r="H1501" i="37"/>
  <c r="G1450" i="37"/>
  <c r="G1428" i="37"/>
  <c r="F114" i="36"/>
  <c r="F82" i="36"/>
  <c r="F242" i="27"/>
  <c r="G1153" i="37"/>
  <c r="F141" i="27"/>
  <c r="F94" i="27"/>
  <c r="D140" i="27"/>
  <c r="F140" i="27" s="1"/>
  <c r="D93" i="27"/>
  <c r="C1058" i="37" s="1"/>
  <c r="G997" i="37"/>
  <c r="H591" i="37"/>
  <c r="F381" i="1"/>
  <c r="D366" i="1"/>
  <c r="C355" i="37" s="1"/>
  <c r="D85" i="1"/>
  <c r="C75" i="37" s="1"/>
  <c r="F94" i="1"/>
  <c r="F420" i="1"/>
  <c r="D268" i="1"/>
  <c r="C258" i="37" s="1"/>
  <c r="F242" i="1"/>
  <c r="D171" i="1"/>
  <c r="C161" i="37" s="1"/>
  <c r="H129" i="37"/>
  <c r="F65" i="1"/>
  <c r="C25" i="37"/>
  <c r="H25" i="37" s="1"/>
  <c r="G21" i="37"/>
  <c r="H1565" i="37"/>
  <c r="H1496" i="37"/>
  <c r="F175" i="27"/>
  <c r="G1106" i="37"/>
  <c r="H1057" i="37"/>
  <c r="D1041" i="37"/>
  <c r="G1041" i="37" s="1"/>
  <c r="F51" i="27"/>
  <c r="H1018" i="37"/>
  <c r="H1001" i="37"/>
  <c r="F25" i="27"/>
  <c r="H992" i="37"/>
  <c r="F19" i="27"/>
  <c r="H780" i="37"/>
  <c r="H711" i="37"/>
  <c r="G654" i="37"/>
  <c r="H649" i="37"/>
  <c r="E261" i="3"/>
  <c r="B261" i="3" s="1"/>
  <c r="H639" i="37"/>
  <c r="H236" i="37"/>
  <c r="H638" i="37"/>
  <c r="H395" i="37"/>
  <c r="F372" i="1"/>
  <c r="H363" i="37"/>
  <c r="F367" i="1"/>
  <c r="E366" i="1"/>
  <c r="E353" i="1" s="1"/>
  <c r="E257" i="1"/>
  <c r="F239" i="1"/>
  <c r="H220" i="37"/>
  <c r="F218" i="1"/>
  <c r="E204" i="1"/>
  <c r="F211" i="3"/>
  <c r="B211" i="3" s="1"/>
  <c r="H202" i="37"/>
  <c r="F208" i="3"/>
  <c r="B208" i="3" s="1"/>
  <c r="F185" i="1"/>
  <c r="F177" i="1"/>
  <c r="E171" i="1"/>
  <c r="D161" i="37" s="1"/>
  <c r="H164" i="37"/>
  <c r="E160" i="1"/>
  <c r="D150" i="37" s="1"/>
  <c r="H159" i="37"/>
  <c r="F117" i="1"/>
  <c r="E116" i="1"/>
  <c r="D106" i="37" s="1"/>
  <c r="E85" i="1"/>
  <c r="G56" i="37"/>
  <c r="E28" i="3"/>
  <c r="B28" i="3" s="1"/>
  <c r="D4" i="37"/>
  <c r="H4" i="37" s="1"/>
  <c r="G50" i="37"/>
  <c r="G64" i="37"/>
  <c r="G460" i="37"/>
  <c r="G596" i="37"/>
  <c r="H571" i="37"/>
  <c r="H572" i="37"/>
  <c r="G1090" i="37"/>
  <c r="G1363" i="37"/>
  <c r="G1354" i="37"/>
  <c r="G1486" i="37"/>
  <c r="G1547" i="37"/>
  <c r="G1537" i="37"/>
  <c r="G1527" i="37"/>
  <c r="G76" i="37"/>
  <c r="H67" i="37"/>
  <c r="G493" i="37"/>
  <c r="G472" i="37"/>
  <c r="G392" i="37"/>
  <c r="G585" i="37"/>
  <c r="G581" i="37"/>
  <c r="H576" i="37"/>
  <c r="G568" i="37"/>
  <c r="H642" i="37"/>
  <c r="G984" i="37"/>
  <c r="G1000" i="37"/>
  <c r="H1000" i="37"/>
  <c r="H1012" i="37"/>
  <c r="G1034" i="37"/>
  <c r="H1034" i="37"/>
  <c r="F84" i="27"/>
  <c r="G1059" i="37"/>
  <c r="H1120" i="37"/>
  <c r="H1464" i="37"/>
  <c r="H1349" i="37"/>
  <c r="H1331" i="37"/>
  <c r="H1494" i="37"/>
  <c r="G1494" i="37"/>
  <c r="G1552" i="37"/>
  <c r="H1542" i="37"/>
  <c r="H1532" i="37"/>
  <c r="G1522" i="37"/>
  <c r="H1511" i="37"/>
  <c r="G979" i="37"/>
  <c r="G283" i="3"/>
  <c r="E13" i="1"/>
  <c r="D3" i="37" s="1"/>
  <c r="F35" i="1"/>
  <c r="G170" i="3"/>
  <c r="E170" i="3" s="1"/>
  <c r="B170" i="3" s="1"/>
  <c r="D56" i="1"/>
  <c r="C46" i="37" s="1"/>
  <c r="F196" i="1"/>
  <c r="D232" i="1"/>
  <c r="C222" i="37" s="1"/>
  <c r="F655" i="1"/>
  <c r="D75" i="27"/>
  <c r="C1040" i="37" s="1"/>
  <c r="G284" i="3"/>
  <c r="J53" i="42"/>
  <c r="C1050" i="37"/>
  <c r="H534" i="37"/>
  <c r="G174" i="3"/>
  <c r="E174" i="3" s="1"/>
  <c r="B174" i="3" s="1"/>
  <c r="D1050" i="37"/>
  <c r="H1050" i="37" s="1"/>
  <c r="C476" i="37"/>
  <c r="C513" i="37"/>
  <c r="G513" i="37" s="1"/>
  <c r="C4" i="37"/>
  <c r="G173" i="3"/>
  <c r="E173" i="3" s="1"/>
  <c r="B173" i="3" s="1"/>
  <c r="G181" i="3"/>
  <c r="E181" i="3" s="1"/>
  <c r="B181" i="3" s="1"/>
  <c r="G188" i="3"/>
  <c r="E188" i="3" s="1"/>
  <c r="B188" i="3" s="1"/>
  <c r="G191" i="3"/>
  <c r="E191" i="3" s="1"/>
  <c r="B191" i="3" s="1"/>
  <c r="D42" i="36"/>
  <c r="J48" i="42" s="1"/>
  <c r="D136" i="36"/>
  <c r="E136" i="36"/>
  <c r="D1417" i="37" s="1"/>
  <c r="E13" i="33"/>
  <c r="B7" i="36"/>
  <c r="F260" i="27"/>
  <c r="D241" i="27"/>
  <c r="D240" i="27" s="1"/>
  <c r="F210" i="27"/>
  <c r="D209" i="27"/>
  <c r="C1174" i="37" s="1"/>
  <c r="H1174" i="37" s="1"/>
  <c r="F194" i="27"/>
  <c r="E193" i="27"/>
  <c r="D1158" i="37" s="1"/>
  <c r="D181" i="27"/>
  <c r="F132" i="27"/>
  <c r="F85" i="27"/>
  <c r="F69" i="27"/>
  <c r="F35" i="27"/>
  <c r="D596" i="1"/>
  <c r="F596" i="1" s="1"/>
  <c r="D160" i="1"/>
  <c r="D475" i="1"/>
  <c r="F475" i="1" s="1"/>
  <c r="E302" i="1"/>
  <c r="H546" i="37"/>
  <c r="F73" i="36"/>
  <c r="F13" i="36"/>
  <c r="B7" i="1"/>
  <c r="F89" i="36"/>
  <c r="F125" i="36"/>
  <c r="F29" i="1"/>
  <c r="F74" i="1"/>
  <c r="F130" i="1"/>
  <c r="F167" i="1"/>
  <c r="F205" i="1"/>
  <c r="F224" i="1"/>
  <c r="F249" i="1"/>
  <c r="F400" i="1"/>
  <c r="F458" i="1"/>
  <c r="F476" i="1"/>
  <c r="F484" i="1"/>
  <c r="F519" i="1"/>
  <c r="F571" i="1"/>
  <c r="F583" i="1"/>
  <c r="F593" i="1"/>
  <c r="F602" i="1"/>
  <c r="F14" i="27"/>
  <c r="D1210" i="37"/>
  <c r="H1210" i="37" s="1"/>
  <c r="D1214" i="37"/>
  <c r="F261" i="27"/>
  <c r="G1043" i="37"/>
  <c r="G973" i="37"/>
  <c r="G971" i="37"/>
  <c r="G969" i="37"/>
  <c r="G967" i="37"/>
  <c r="G965" i="37"/>
  <c r="G961" i="37"/>
  <c r="G957" i="37"/>
  <c r="G955" i="37"/>
  <c r="G953" i="37"/>
  <c r="G951" i="37"/>
  <c r="G949" i="37"/>
  <c r="G945" i="37"/>
  <c r="G941" i="37"/>
  <c r="H940" i="37"/>
  <c r="G940" i="37"/>
  <c r="G906" i="37"/>
  <c r="G902" i="37"/>
  <c r="G898" i="37"/>
  <c r="G894" i="37"/>
  <c r="G890" i="37"/>
  <c r="G886" i="37"/>
  <c r="G882" i="37"/>
  <c r="G878" i="37"/>
  <c r="G874" i="37"/>
  <c r="G870" i="37"/>
  <c r="G866" i="37"/>
  <c r="G862" i="37"/>
  <c r="G858" i="37"/>
  <c r="G751" i="37"/>
  <c r="G749" i="37"/>
  <c r="G747" i="37"/>
  <c r="G745" i="37"/>
  <c r="G743" i="37"/>
  <c r="H742" i="37"/>
  <c r="G742" i="37"/>
  <c r="G653" i="37"/>
  <c r="H652" i="37"/>
  <c r="G652" i="37"/>
  <c r="G641" i="37"/>
  <c r="H640" i="37"/>
  <c r="G640" i="37"/>
  <c r="G609" i="37"/>
  <c r="G606" i="37"/>
  <c r="G588" i="37"/>
  <c r="G586" i="37"/>
  <c r="G582" i="37"/>
  <c r="G544" i="37"/>
  <c r="G532" i="37"/>
  <c r="G530" i="37"/>
  <c r="G524" i="37"/>
  <c r="G522" i="37"/>
  <c r="G514" i="37"/>
  <c r="G512" i="37"/>
  <c r="G508" i="37"/>
  <c r="G504" i="37"/>
  <c r="G502" i="37"/>
  <c r="G500" i="37"/>
  <c r="G492" i="37"/>
  <c r="G490" i="37"/>
  <c r="G488" i="37"/>
  <c r="G480" i="37"/>
  <c r="G478" i="37"/>
  <c r="G474" i="37"/>
  <c r="G289" i="37"/>
  <c r="G287" i="37"/>
  <c r="G285" i="37"/>
  <c r="G278" i="37"/>
  <c r="G276" i="37"/>
  <c r="G274" i="37"/>
  <c r="G271" i="37"/>
  <c r="G269" i="37"/>
  <c r="G241" i="37"/>
  <c r="G199" i="37"/>
  <c r="G197" i="37"/>
  <c r="G193" i="37"/>
  <c r="G191" i="37"/>
  <c r="G189" i="37"/>
  <c r="G187" i="37"/>
  <c r="G184" i="37"/>
  <c r="G182" i="37"/>
  <c r="G180" i="37"/>
  <c r="G178" i="37"/>
  <c r="G176" i="37"/>
  <c r="G173" i="37"/>
  <c r="G171" i="37"/>
  <c r="G169" i="37"/>
  <c r="G69" i="37"/>
  <c r="H68" i="37"/>
  <c r="G68" i="37"/>
  <c r="G59" i="37"/>
  <c r="G48" i="37"/>
  <c r="G44" i="37"/>
  <c r="G42" i="37"/>
  <c r="G38" i="37"/>
  <c r="G32" i="37"/>
  <c r="G30" i="37"/>
  <c r="H29" i="37"/>
  <c r="G29" i="37"/>
  <c r="G23" i="37"/>
  <c r="G11" i="37"/>
  <c r="G9" i="37"/>
  <c r="G7" i="37"/>
  <c r="G5" i="37"/>
  <c r="H982" i="37"/>
  <c r="H989" i="37"/>
  <c r="H1002" i="37"/>
  <c r="H1030" i="37"/>
  <c r="H1061" i="37"/>
  <c r="H1065" i="37"/>
  <c r="H1072" i="37"/>
  <c r="H1093" i="37"/>
  <c r="H1101" i="37"/>
  <c r="H1103" i="37"/>
  <c r="H1121" i="37"/>
  <c r="H1129" i="37"/>
  <c r="H1155" i="37"/>
  <c r="H1171" i="37"/>
  <c r="H1180" i="37"/>
  <c r="H1188" i="37"/>
  <c r="H1194" i="37"/>
  <c r="H1356" i="37"/>
  <c r="H1364" i="37"/>
  <c r="H1366" i="37"/>
  <c r="H1369" i="37"/>
  <c r="H1375" i="37"/>
  <c r="H1379" i="37"/>
  <c r="H1384" i="37"/>
  <c r="H1390" i="37"/>
  <c r="H1392" i="37"/>
  <c r="H1425" i="37"/>
  <c r="H1461" i="37"/>
  <c r="H1497" i="37"/>
  <c r="H1525" i="37"/>
  <c r="G1472" i="37"/>
  <c r="G1462" i="37"/>
  <c r="G1444" i="37"/>
  <c r="G1440" i="37"/>
  <c r="G1436" i="37"/>
  <c r="G1408" i="37"/>
  <c r="G1396" i="37"/>
  <c r="G1222" i="37"/>
  <c r="G1143" i="37"/>
  <c r="G1069" i="37"/>
  <c r="G974" i="37"/>
  <c r="G970" i="37"/>
  <c r="G968" i="37"/>
  <c r="G966" i="37"/>
  <c r="G962" i="37"/>
  <c r="G958" i="37"/>
  <c r="G954" i="37"/>
  <c r="G952" i="37"/>
  <c r="G950" i="37"/>
  <c r="G946" i="37"/>
  <c r="G942" i="37"/>
  <c r="G907" i="37"/>
  <c r="G903" i="37"/>
  <c r="G899" i="37"/>
  <c r="G895" i="37"/>
  <c r="G891" i="37"/>
  <c r="G887" i="37"/>
  <c r="G883" i="37"/>
  <c r="G879" i="37"/>
  <c r="G875" i="37"/>
  <c r="G871" i="37"/>
  <c r="G867" i="37"/>
  <c r="G863" i="37"/>
  <c r="G859" i="37"/>
  <c r="H856" i="37"/>
  <c r="G750" i="37"/>
  <c r="G748" i="37"/>
  <c r="G746" i="37"/>
  <c r="G744" i="37"/>
  <c r="G689" i="37"/>
  <c r="H688" i="37"/>
  <c r="G688" i="37"/>
  <c r="G643" i="37"/>
  <c r="G622" i="37"/>
  <c r="G607" i="37"/>
  <c r="G605" i="37"/>
  <c r="G595" i="37"/>
  <c r="G589" i="37"/>
  <c r="G587" i="37"/>
  <c r="G583" i="37"/>
  <c r="G577" i="37"/>
  <c r="G566" i="37"/>
  <c r="G560" i="37"/>
  <c r="G556" i="37"/>
  <c r="G545" i="37"/>
  <c r="G543" i="37"/>
  <c r="G533" i="37"/>
  <c r="G531" i="37"/>
  <c r="G525" i="37"/>
  <c r="G523" i="37"/>
  <c r="G515" i="37"/>
  <c r="G509" i="37"/>
  <c r="G505" i="37"/>
  <c r="G503" i="37"/>
  <c r="G501" i="37"/>
  <c r="G499" i="37"/>
  <c r="G491" i="37"/>
  <c r="G489" i="37"/>
  <c r="G487" i="37"/>
  <c r="G479" i="37"/>
  <c r="G477" i="37"/>
  <c r="G468" i="37"/>
  <c r="G466" i="37"/>
  <c r="G445" i="37"/>
  <c r="G443" i="37"/>
  <c r="G441" i="37"/>
  <c r="G432" i="37"/>
  <c r="G381" i="37"/>
  <c r="G373" i="37"/>
  <c r="G371" i="37"/>
  <c r="G360" i="37"/>
  <c r="G351" i="37"/>
  <c r="G349" i="37"/>
  <c r="G330" i="37"/>
  <c r="G322" i="37"/>
  <c r="G320" i="37"/>
  <c r="G308" i="37"/>
  <c r="G306" i="37"/>
  <c r="G302" i="37"/>
  <c r="G300" i="37"/>
  <c r="G298" i="37"/>
  <c r="G262" i="37"/>
  <c r="G260" i="37"/>
  <c r="G256" i="37"/>
  <c r="G234" i="37"/>
  <c r="G228" i="37"/>
  <c r="G216" i="37"/>
  <c r="G212" i="37"/>
  <c r="G210" i="37"/>
  <c r="G156" i="37"/>
  <c r="G154" i="37"/>
  <c r="G152" i="37"/>
  <c r="G127" i="37"/>
  <c r="G123" i="37"/>
  <c r="G121" i="37"/>
  <c r="G110" i="37"/>
  <c r="G108" i="37"/>
  <c r="G104" i="37"/>
  <c r="G102" i="37"/>
  <c r="G100" i="37"/>
  <c r="G89" i="37"/>
  <c r="G87" i="37"/>
  <c r="G85" i="37"/>
  <c r="G473" i="37"/>
  <c r="G467" i="37"/>
  <c r="G465" i="37"/>
  <c r="G461" i="37"/>
  <c r="G455" i="37"/>
  <c r="G444" i="37"/>
  <c r="G442" i="37"/>
  <c r="G439" i="37"/>
  <c r="G431" i="37"/>
  <c r="G429" i="37"/>
  <c r="G427" i="37"/>
  <c r="G419" i="37"/>
  <c r="G382" i="37"/>
  <c r="G374" i="37"/>
  <c r="G372" i="37"/>
  <c r="G362" i="37"/>
  <c r="G359" i="37"/>
  <c r="H358" i="37"/>
  <c r="G358" i="37"/>
  <c r="G350" i="37"/>
  <c r="G341" i="37"/>
  <c r="G329" i="37"/>
  <c r="G321" i="37"/>
  <c r="G319"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74" i="37"/>
  <c r="G172" i="37"/>
  <c r="G170" i="37"/>
  <c r="G168" i="37"/>
  <c r="G155" i="37"/>
  <c r="G153" i="37"/>
  <c r="G129" i="37"/>
  <c r="G126" i="37"/>
  <c r="G122" i="37"/>
  <c r="G111" i="37"/>
  <c r="G109" i="37"/>
  <c r="G105" i="37"/>
  <c r="G103" i="37"/>
  <c r="G101" i="37"/>
  <c r="G90" i="37"/>
  <c r="G88" i="37"/>
  <c r="G86" i="37"/>
  <c r="G78" i="37"/>
  <c r="G66" i="37"/>
  <c r="G57" i="37"/>
  <c r="G49" i="37"/>
  <c r="G45" i="37"/>
  <c r="G43" i="37"/>
  <c r="G39" i="37"/>
  <c r="G37" i="37"/>
  <c r="G31" i="37"/>
  <c r="G24" i="37"/>
  <c r="G22" i="37"/>
  <c r="G12" i="37"/>
  <c r="G10" i="37"/>
  <c r="G8" i="37"/>
  <c r="G6" i="37"/>
  <c r="H1056" i="37"/>
  <c r="G1056" i="37"/>
  <c r="D355" i="37"/>
  <c r="D247" i="37"/>
  <c r="F171" i="1"/>
  <c r="D75" i="37"/>
  <c r="E301" i="1"/>
  <c r="D290" i="37" s="1"/>
  <c r="D291" i="37"/>
  <c r="G24" i="3"/>
  <c r="C150" i="37"/>
  <c r="H24" i="3"/>
  <c r="C1146" i="37"/>
  <c r="G286" i="3"/>
  <c r="G4" i="37"/>
  <c r="C463" i="37"/>
  <c r="C584" i="37"/>
  <c r="G584" i="37" s="1"/>
  <c r="G289" i="3"/>
  <c r="D1431" i="37"/>
  <c r="C1417" i="37"/>
  <c r="G1050" i="37"/>
  <c r="G183" i="3"/>
  <c r="H243" i="37"/>
  <c r="G161" i="3"/>
  <c r="E161" i="3" s="1"/>
  <c r="B161" i="3" s="1"/>
  <c r="G175" i="3"/>
  <c r="E175" i="3" s="1"/>
  <c r="B175" i="3" s="1"/>
  <c r="E232" i="1"/>
  <c r="D222" i="37" s="1"/>
  <c r="F245" i="1"/>
  <c r="E29" i="33"/>
  <c r="D1447" i="37" s="1"/>
  <c r="D194" i="37"/>
  <c r="F204" i="1"/>
  <c r="K53" i="42"/>
  <c r="E186" i="3"/>
  <c r="B186" i="3"/>
  <c r="G55" i="37"/>
  <c r="G608" i="37"/>
  <c r="H984" i="37"/>
  <c r="H1097" i="37"/>
  <c r="H1140" i="37"/>
  <c r="G1349" i="37"/>
  <c r="H481" i="37"/>
  <c r="H451" i="37"/>
  <c r="G526" i="37"/>
  <c r="H526" i="37"/>
  <c r="H990" i="37"/>
  <c r="H1113" i="37"/>
  <c r="G160" i="3"/>
  <c r="E160" i="3" s="1"/>
  <c r="B160" i="3" s="1"/>
  <c r="D12" i="33"/>
  <c r="J52" i="42" s="1"/>
  <c r="G185" i="3"/>
  <c r="E185" i="3" s="1"/>
  <c r="B185" i="3" s="1"/>
  <c r="G178" i="3"/>
  <c r="E178" i="3" s="1"/>
  <c r="B178" i="3" s="1"/>
  <c r="G182" i="3"/>
  <c r="E182" i="3" s="1"/>
  <c r="B182" i="3" s="1"/>
  <c r="G196" i="3"/>
  <c r="E196" i="3" s="1"/>
  <c r="B196" i="3" s="1"/>
  <c r="D462" i="1"/>
  <c r="F462" i="1" s="1"/>
  <c r="E399" i="1"/>
  <c r="D388" i="37" s="1"/>
  <c r="E134" i="1"/>
  <c r="D124" i="37" s="1"/>
  <c r="E141" i="1"/>
  <c r="D131" i="37" s="1"/>
  <c r="F421" i="1"/>
  <c r="G139" i="3"/>
  <c r="C594" i="37"/>
  <c r="H594" i="37" s="1"/>
  <c r="G451" i="37"/>
  <c r="G163" i="3"/>
  <c r="F71" i="1"/>
  <c r="F161" i="1"/>
  <c r="F210" i="1"/>
  <c r="F227" i="1"/>
  <c r="F233" i="1"/>
  <c r="F264" i="1"/>
  <c r="F277" i="1"/>
  <c r="F320" i="1"/>
  <c r="F386" i="1"/>
  <c r="F433" i="1"/>
  <c r="F481" i="1"/>
  <c r="F510" i="1"/>
  <c r="F528" i="1"/>
  <c r="F538" i="1"/>
  <c r="F580" i="1"/>
  <c r="F597" i="1"/>
  <c r="E50" i="1"/>
  <c r="D424" i="1"/>
  <c r="C412" i="37" s="1"/>
  <c r="D354" i="1"/>
  <c r="D257" i="1"/>
  <c r="F257" i="1" s="1"/>
  <c r="E124" i="27"/>
  <c r="D1089" i="37"/>
  <c r="H1123" i="37"/>
  <c r="G1123" i="37"/>
  <c r="H1111" i="37"/>
  <c r="H1099" i="37"/>
  <c r="G1099" i="37"/>
  <c r="H1082" i="37"/>
  <c r="G933" i="37"/>
  <c r="H932" i="37"/>
  <c r="G932" i="37"/>
  <c r="G925" i="37"/>
  <c r="H924" i="37"/>
  <c r="G924" i="37"/>
  <c r="G917" i="37"/>
  <c r="H916" i="37"/>
  <c r="G916" i="37"/>
  <c r="G853" i="37"/>
  <c r="G849" i="37"/>
  <c r="G847" i="37"/>
  <c r="G845" i="37"/>
  <c r="G843" i="37"/>
  <c r="G841" i="37"/>
  <c r="G837" i="37"/>
  <c r="G833" i="37"/>
  <c r="G831" i="37"/>
  <c r="G829" i="37"/>
  <c r="G827" i="37"/>
  <c r="G825" i="37"/>
  <c r="G821" i="37"/>
  <c r="G817" i="37"/>
  <c r="G815" i="37"/>
  <c r="G813" i="37"/>
  <c r="G811" i="37"/>
  <c r="G809" i="37"/>
  <c r="G805" i="37"/>
  <c r="G801" i="37"/>
  <c r="G799" i="37"/>
  <c r="G797" i="37"/>
  <c r="G795" i="37"/>
  <c r="G793" i="37"/>
  <c r="G789" i="37"/>
  <c r="G787" i="37"/>
  <c r="G785" i="37"/>
  <c r="G783" i="37"/>
  <c r="G781" i="37"/>
  <c r="G779" i="37"/>
  <c r="G777" i="37"/>
  <c r="G775" i="37"/>
  <c r="G773" i="37"/>
  <c r="G771" i="37"/>
  <c r="G769" i="37"/>
  <c r="G767" i="37"/>
  <c r="G765" i="37"/>
  <c r="G763" i="37"/>
  <c r="G761" i="37"/>
  <c r="G759" i="37"/>
  <c r="G757" i="37"/>
  <c r="G755" i="37"/>
  <c r="G753" i="37"/>
  <c r="H752" i="37"/>
  <c r="G752" i="37"/>
  <c r="G737" i="37"/>
  <c r="H736" i="37"/>
  <c r="G736" i="37"/>
  <c r="G729" i="37"/>
  <c r="H728" i="37"/>
  <c r="G728" i="37"/>
  <c r="G721" i="37"/>
  <c r="H720" i="37"/>
  <c r="G720" i="37"/>
  <c r="G713" i="37"/>
  <c r="H712" i="37"/>
  <c r="G712" i="37"/>
  <c r="G705" i="37"/>
  <c r="H704" i="37"/>
  <c r="G704" i="37"/>
  <c r="G697" i="37"/>
  <c r="H696" i="37"/>
  <c r="G696" i="37"/>
  <c r="G687" i="37"/>
  <c r="G685" i="37"/>
  <c r="G683" i="37"/>
  <c r="G681" i="37"/>
  <c r="G679" i="37"/>
  <c r="G677" i="37"/>
  <c r="G675" i="37"/>
  <c r="G673" i="37"/>
  <c r="G671" i="37"/>
  <c r="G669" i="37"/>
  <c r="G667" i="37"/>
  <c r="G665" i="37"/>
  <c r="G663" i="37"/>
  <c r="G661" i="37"/>
  <c r="G659" i="37"/>
  <c r="G657" i="37"/>
  <c r="G655" i="37"/>
  <c r="G647" i="37"/>
  <c r="H646" i="37"/>
  <c r="G646" i="37"/>
  <c r="G639" i="37"/>
  <c r="G624" i="37"/>
  <c r="G602" i="37"/>
  <c r="H601" i="37"/>
  <c r="G601" i="37"/>
  <c r="G593" i="37"/>
  <c r="G575" i="37"/>
  <c r="G573" i="37"/>
  <c r="G569" i="37"/>
  <c r="G537" i="37"/>
  <c r="H536" i="37"/>
  <c r="G536" i="37"/>
  <c r="G497" i="37"/>
  <c r="G495" i="37"/>
  <c r="G485" i="37"/>
  <c r="G483" i="37"/>
  <c r="G471" i="37"/>
  <c r="G424" i="37"/>
  <c r="G422" i="37"/>
  <c r="G357" i="37"/>
  <c r="G353" i="37"/>
  <c r="H352" i="37"/>
  <c r="G352" i="37"/>
  <c r="G338" i="37"/>
  <c r="G334" i="37"/>
  <c r="G332" i="37"/>
  <c r="G326" i="37"/>
  <c r="G324" i="37"/>
  <c r="G316" i="37"/>
  <c r="G314" i="37"/>
  <c r="G312" i="37"/>
  <c r="G310" i="37"/>
  <c r="G294" i="37"/>
  <c r="G252" i="37"/>
  <c r="G250" i="37"/>
  <c r="G246" i="37"/>
  <c r="G244" i="37"/>
  <c r="G166" i="37"/>
  <c r="G164" i="37"/>
  <c r="G160" i="37"/>
  <c r="G158" i="37"/>
  <c r="G97" i="37"/>
  <c r="G95" i="37"/>
  <c r="G93" i="37"/>
  <c r="G83" i="37"/>
  <c r="G81" i="37"/>
  <c r="G79" i="37"/>
  <c r="H986" i="37"/>
  <c r="H1004" i="37"/>
  <c r="H1019" i="37"/>
  <c r="H1031" i="37"/>
  <c r="H1060" i="37"/>
  <c r="H1091" i="37"/>
  <c r="H1102" i="37"/>
  <c r="H1115" i="37"/>
  <c r="H1150" i="37"/>
  <c r="H1168" i="37"/>
  <c r="H1172" i="37"/>
  <c r="H1184" i="37"/>
  <c r="H1355" i="37"/>
  <c r="H1360" i="37"/>
  <c r="H1368" i="37"/>
  <c r="H1374" i="37"/>
  <c r="H1380" i="37"/>
  <c r="H1388" i="37"/>
  <c r="H1397" i="37"/>
  <c r="H1433" i="37"/>
  <c r="H1489" i="37"/>
  <c r="H1505" i="37"/>
  <c r="H1521" i="37"/>
  <c r="G1437" i="37"/>
  <c r="G1424" i="37"/>
  <c r="G1420" i="37"/>
  <c r="G1362" i="37"/>
  <c r="G1347" i="37"/>
  <c r="G1334" i="37"/>
  <c r="G1319" i="37"/>
  <c r="G1304" i="37"/>
  <c r="G1290" i="37"/>
  <c r="G1279" i="37"/>
  <c r="G1268" i="37"/>
  <c r="G1263" i="37"/>
  <c r="G1258" i="37"/>
  <c r="G1247" i="37"/>
  <c r="G1236" i="37"/>
  <c r="G1224" i="37"/>
  <c r="G1178" i="37"/>
  <c r="G1131" i="37"/>
  <c r="H1116" i="37"/>
  <c r="G1088" i="37"/>
  <c r="H1087" i="37"/>
  <c r="G1087" i="37"/>
  <c r="G1076" i="37"/>
  <c r="H1070" i="37"/>
  <c r="H1067" i="37"/>
  <c r="G1067" i="37"/>
  <c r="H1052" i="37"/>
  <c r="G1052" i="37"/>
  <c r="H1044" i="37"/>
  <c r="H994" i="37"/>
  <c r="G994" i="37"/>
  <c r="H980" i="37"/>
  <c r="G937" i="37"/>
  <c r="H936" i="37"/>
  <c r="G936" i="37"/>
  <c r="G929" i="37"/>
  <c r="H928" i="37"/>
  <c r="G928" i="37"/>
  <c r="G921" i="37"/>
  <c r="H920" i="37"/>
  <c r="G920" i="37"/>
  <c r="G913" i="37"/>
  <c r="H912" i="37"/>
  <c r="G912" i="37"/>
  <c r="G854" i="37"/>
  <c r="G850" i="37"/>
  <c r="G848" i="37"/>
  <c r="G846" i="37"/>
  <c r="G844" i="37"/>
  <c r="G842" i="37"/>
  <c r="G838" i="37"/>
  <c r="G834" i="37"/>
  <c r="G832" i="37"/>
  <c r="G830" i="37"/>
  <c r="G828" i="37"/>
  <c r="G826" i="37"/>
  <c r="G822" i="37"/>
  <c r="G818" i="37"/>
  <c r="G816" i="37"/>
  <c r="G814" i="37"/>
  <c r="G812" i="37"/>
  <c r="G810" i="37"/>
  <c r="G806" i="37"/>
  <c r="G802" i="37"/>
  <c r="G800" i="37"/>
  <c r="G798" i="37"/>
  <c r="G796" i="37"/>
  <c r="G794" i="37"/>
  <c r="G790" i="37"/>
  <c r="G786" i="37"/>
  <c r="G784" i="37"/>
  <c r="G782" i="37"/>
  <c r="G780" i="37"/>
  <c r="G778" i="37"/>
  <c r="G776" i="37"/>
  <c r="G774" i="37"/>
  <c r="G772" i="37"/>
  <c r="G770" i="37"/>
  <c r="G768" i="37"/>
  <c r="G766" i="37"/>
  <c r="G764" i="37"/>
  <c r="G762" i="37"/>
  <c r="G760" i="37"/>
  <c r="G758" i="37"/>
  <c r="G756" i="37"/>
  <c r="G754" i="37"/>
  <c r="G741" i="37"/>
  <c r="H740" i="37"/>
  <c r="G740" i="37"/>
  <c r="G733" i="37"/>
  <c r="H732" i="37"/>
  <c r="G732" i="37"/>
  <c r="G725" i="37"/>
  <c r="H724" i="37"/>
  <c r="G724" i="37"/>
  <c r="G717" i="37"/>
  <c r="H716" i="37"/>
  <c r="G716" i="37"/>
  <c r="G709" i="37"/>
  <c r="H708" i="37"/>
  <c r="G708" i="37"/>
  <c r="G701" i="37"/>
  <c r="H700" i="37"/>
  <c r="G700" i="37"/>
  <c r="G693" i="37"/>
  <c r="H692" i="37"/>
  <c r="G692" i="37"/>
  <c r="G686" i="37"/>
  <c r="G684" i="37"/>
  <c r="G682" i="37"/>
  <c r="G680" i="37"/>
  <c r="G678" i="37"/>
  <c r="G676" i="37"/>
  <c r="G674" i="37"/>
  <c r="G672" i="37"/>
  <c r="G670" i="37"/>
  <c r="G668" i="37"/>
  <c r="G666" i="37"/>
  <c r="G664" i="37"/>
  <c r="G662" i="37"/>
  <c r="G660" i="37"/>
  <c r="G658" i="37"/>
  <c r="G656" i="37"/>
  <c r="G614" i="37"/>
  <c r="H613" i="37"/>
  <c r="G613" i="37"/>
  <c r="G547" i="37"/>
  <c r="G452" i="37"/>
  <c r="G448" i="37"/>
  <c r="G437" i="37"/>
  <c r="G435" i="37"/>
  <c r="G60" i="37"/>
  <c r="G54" i="37"/>
  <c r="H53" i="37"/>
  <c r="G53" i="37"/>
  <c r="G17" i="37"/>
  <c r="G15" i="37"/>
  <c r="H650" i="37"/>
  <c r="G650" i="37"/>
  <c r="G638" i="37"/>
  <c r="H629" i="37"/>
  <c r="G629" i="37"/>
  <c r="H622" i="37"/>
  <c r="H619" i="37"/>
  <c r="G619" i="37"/>
  <c r="G610" i="37"/>
  <c r="G598" i="37"/>
  <c r="H597" i="37"/>
  <c r="G597" i="37"/>
  <c r="G592" i="37"/>
  <c r="H580" i="37"/>
  <c r="G580" i="37"/>
  <c r="G574" i="37"/>
  <c r="G570" i="37"/>
  <c r="G561" i="37"/>
  <c r="G551" i="37"/>
  <c r="H550" i="37"/>
  <c r="G550" i="37"/>
  <c r="H543" i="37"/>
  <c r="H540" i="37"/>
  <c r="G540" i="37"/>
  <c r="G527" i="37"/>
  <c r="H518" i="37"/>
  <c r="G518" i="37"/>
  <c r="G496" i="37"/>
  <c r="G494" i="37"/>
  <c r="G484" i="37"/>
  <c r="G482" i="37"/>
  <c r="G470" i="37"/>
  <c r="G453" i="37"/>
  <c r="G449" i="37"/>
  <c r="G447" i="37"/>
  <c r="G436" i="37"/>
  <c r="G434" i="37"/>
  <c r="G425" i="37"/>
  <c r="G423" i="37"/>
  <c r="G393" i="37"/>
  <c r="G354" i="37"/>
  <c r="G339" i="37"/>
  <c r="G335" i="37"/>
  <c r="G333" i="37"/>
  <c r="G327" i="37"/>
  <c r="G325" i="37"/>
  <c r="G317" i="37"/>
  <c r="G315" i="37"/>
  <c r="G313" i="37"/>
  <c r="G311" i="37"/>
  <c r="G295" i="37"/>
  <c r="G293" i="37"/>
  <c r="G279" i="37"/>
  <c r="G277" i="37"/>
  <c r="G275" i="37"/>
  <c r="G253" i="37"/>
  <c r="G251" i="37"/>
  <c r="G249" i="37"/>
  <c r="G245" i="37"/>
  <c r="G243" i="37"/>
  <c r="G165" i="37"/>
  <c r="G163" i="37"/>
  <c r="G159" i="37"/>
  <c r="G98" i="37"/>
  <c r="G96" i="37"/>
  <c r="G94" i="37"/>
  <c r="G92" i="37"/>
  <c r="G82" i="37"/>
  <c r="G80" i="37"/>
  <c r="H66" i="37"/>
  <c r="H63" i="37"/>
  <c r="G63" i="37"/>
  <c r="G18" i="37"/>
  <c r="G16" i="37"/>
  <c r="G14" i="37"/>
  <c r="C343" i="37"/>
  <c r="F354" i="1"/>
  <c r="C247" i="37"/>
  <c r="H247" i="37" s="1"/>
  <c r="F424" i="1"/>
  <c r="D40" i="37"/>
  <c r="G594" i="37"/>
  <c r="C450" i="37"/>
  <c r="G247" i="37"/>
  <c r="E241" i="27"/>
  <c r="D1027" i="37"/>
  <c r="H1027" i="37" s="1"/>
  <c r="H1028" i="37"/>
  <c r="F122" i="36"/>
  <c r="H1370" i="37"/>
  <c r="E646" i="1"/>
  <c r="D634" i="37" s="1"/>
  <c r="E647" i="1"/>
  <c r="D635" i="37" s="1"/>
  <c r="E121" i="36"/>
  <c r="F121" i="36" s="1"/>
  <c r="H1395" i="37"/>
  <c r="H1382" i="37"/>
  <c r="E96" i="36"/>
  <c r="D1377" i="37" s="1"/>
  <c r="G1327" i="37"/>
  <c r="H1327" i="37"/>
  <c r="F46" i="36"/>
  <c r="E42" i="36"/>
  <c r="D1323" i="37" s="1"/>
  <c r="G1330" i="37"/>
  <c r="H1316" i="37"/>
  <c r="F35" i="36"/>
  <c r="H1295" i="37"/>
  <c r="G62" i="37"/>
  <c r="F419" i="1"/>
  <c r="H1477" i="37"/>
  <c r="H1517" i="37"/>
  <c r="G1271" i="37"/>
  <c r="G1266" i="37"/>
  <c r="G1264" i="37"/>
  <c r="H1230" i="37"/>
  <c r="G1227" i="37"/>
  <c r="H1215" i="37"/>
  <c r="F253" i="27"/>
  <c r="G1207" i="37"/>
  <c r="D1202" i="37"/>
  <c r="H1202" i="37" s="1"/>
  <c r="E209" i="27"/>
  <c r="G1157" i="37"/>
  <c r="G1152" i="37"/>
  <c r="H286" i="3"/>
  <c r="G1148" i="37"/>
  <c r="F241" i="27"/>
  <c r="G1027" i="37"/>
  <c r="K50" i="42"/>
  <c r="K48" i="42"/>
  <c r="G1202" i="37"/>
  <c r="H289" i="3"/>
  <c r="D1174" i="37"/>
  <c r="B201" i="3"/>
  <c r="E240" i="27" l="1"/>
  <c r="K46" i="42" s="1"/>
  <c r="G1257" i="37"/>
  <c r="F181" i="27"/>
  <c r="F184" i="27"/>
  <c r="H1149" i="37"/>
  <c r="K59" i="42"/>
  <c r="G1503" i="37"/>
  <c r="H1504" i="37"/>
  <c r="H1479" i="37"/>
  <c r="G304" i="37"/>
  <c r="H304" i="37"/>
  <c r="H99" i="37"/>
  <c r="G99" i="37"/>
  <c r="G348" i="37"/>
  <c r="H348" i="37"/>
  <c r="G281" i="37"/>
  <c r="H281" i="37"/>
  <c r="G263" i="37"/>
  <c r="H263" i="37"/>
  <c r="G235" i="37"/>
  <c r="H235" i="37"/>
  <c r="H1016" i="37"/>
  <c r="G1016" i="37"/>
  <c r="H1159" i="37"/>
  <c r="G1159" i="37"/>
  <c r="H1192" i="37"/>
  <c r="G1192" i="37"/>
  <c r="G1448" i="37"/>
  <c r="H1439" i="37"/>
  <c r="G1439" i="37"/>
  <c r="E411" i="1"/>
  <c r="D400" i="37" s="1"/>
  <c r="D342" i="37"/>
  <c r="H213" i="37"/>
  <c r="G213" i="37"/>
  <c r="G410" i="37"/>
  <c r="G340" i="37"/>
  <c r="H340" i="37"/>
  <c r="G426" i="37"/>
  <c r="H426" i="37"/>
  <c r="G370" i="37"/>
  <c r="H370" i="37"/>
  <c r="H356" i="37"/>
  <c r="H344" i="37"/>
  <c r="G280" i="37"/>
  <c r="H280" i="37"/>
  <c r="H267" i="37"/>
  <c r="G267" i="37"/>
  <c r="G248" i="37"/>
  <c r="H248" i="37"/>
  <c r="G239" i="37"/>
  <c r="H194" i="37"/>
  <c r="G194" i="37"/>
  <c r="H1023" i="37"/>
  <c r="G1023" i="37"/>
  <c r="G1175" i="37"/>
  <c r="H1175" i="37"/>
  <c r="G1432" i="37"/>
  <c r="H1432" i="37"/>
  <c r="H1418" i="37"/>
  <c r="H1294" i="37"/>
  <c r="G1294" i="37"/>
  <c r="G189" i="3"/>
  <c r="E189" i="3" s="1"/>
  <c r="B189" i="3" s="1"/>
  <c r="E147" i="1"/>
  <c r="D137" i="37" s="1"/>
  <c r="G137" i="37" s="1"/>
  <c r="C13" i="37"/>
  <c r="F77" i="1"/>
  <c r="F172" i="1"/>
  <c r="F269" i="1"/>
  <c r="F291" i="1"/>
  <c r="F438" i="1"/>
  <c r="F558" i="1"/>
  <c r="F620" i="1"/>
  <c r="F635" i="1"/>
  <c r="G84" i="37"/>
  <c r="G25" i="37"/>
  <c r="G19" i="37"/>
  <c r="G394" i="37"/>
  <c r="G273" i="37"/>
  <c r="H232" i="37"/>
  <c r="G157" i="37"/>
  <c r="H331" i="37"/>
  <c r="G323" i="37"/>
  <c r="G309" i="37"/>
  <c r="G138" i="37"/>
  <c r="D116" i="1"/>
  <c r="G112" i="37"/>
  <c r="G33" i="37"/>
  <c r="H446" i="37"/>
  <c r="H433" i="37"/>
  <c r="G421" i="37"/>
  <c r="H413" i="37"/>
  <c r="H383" i="37"/>
  <c r="H554" i="37"/>
  <c r="G521" i="37"/>
  <c r="G642" i="37"/>
  <c r="G990" i="37"/>
  <c r="G1012" i="37"/>
  <c r="F58" i="27"/>
  <c r="F227" i="27"/>
  <c r="H1225" i="37"/>
  <c r="G1226" i="37"/>
  <c r="D45" i="33"/>
  <c r="G1464" i="37"/>
  <c r="G1403" i="37"/>
  <c r="F204" i="3"/>
  <c r="B204" i="3" s="1"/>
  <c r="F210" i="3"/>
  <c r="B210" i="3" s="1"/>
  <c r="B287" i="3"/>
  <c r="B285" i="3"/>
  <c r="B271" i="3"/>
  <c r="G222" i="37"/>
  <c r="E289" i="3"/>
  <c r="B289" i="3" s="1"/>
  <c r="D1206" i="37"/>
  <c r="F136" i="36"/>
  <c r="D159" i="1"/>
  <c r="C1430" i="37"/>
  <c r="G343" i="37"/>
  <c r="E139" i="3"/>
  <c r="B139" i="3" s="1"/>
  <c r="F232" i="1"/>
  <c r="H584" i="37"/>
  <c r="G1210" i="37"/>
  <c r="H513" i="37"/>
  <c r="H1431" i="37"/>
  <c r="H288" i="3"/>
  <c r="C1323" i="37"/>
  <c r="G1323" i="37" s="1"/>
  <c r="E12" i="33"/>
  <c r="H161" i="37"/>
  <c r="H259" i="37"/>
  <c r="H76" i="37"/>
  <c r="G67" i="37"/>
  <c r="H61" i="37"/>
  <c r="H55" i="37"/>
  <c r="H608" i="37"/>
  <c r="H596" i="37"/>
  <c r="H590" i="37"/>
  <c r="G578" i="37"/>
  <c r="G565" i="37"/>
  <c r="H1090" i="37"/>
  <c r="G1113" i="37"/>
  <c r="G1140" i="37"/>
  <c r="G1410" i="37"/>
  <c r="H1406" i="37"/>
  <c r="G1395" i="37"/>
  <c r="G1331" i="37"/>
  <c r="H979" i="37"/>
  <c r="E282" i="3"/>
  <c r="B282" i="3" s="1"/>
  <c r="E276" i="3"/>
  <c r="B276" i="3" s="1"/>
  <c r="E275" i="3"/>
  <c r="B275" i="3" s="1"/>
  <c r="E273" i="3"/>
  <c r="B273" i="3" s="1"/>
  <c r="E270" i="3"/>
  <c r="B270" i="3" s="1"/>
  <c r="E267" i="3"/>
  <c r="B267" i="3" s="1"/>
  <c r="E266" i="3"/>
  <c r="E265" i="3"/>
  <c r="B265" i="3" s="1"/>
  <c r="E212" i="3"/>
  <c r="B212" i="3" s="1"/>
  <c r="E153" i="3"/>
  <c r="B153" i="3" s="1"/>
  <c r="E151" i="3"/>
  <c r="B151" i="3" s="1"/>
  <c r="E144" i="3"/>
  <c r="B144" i="3" s="1"/>
  <c r="E143" i="3"/>
  <c r="B143" i="3" s="1"/>
  <c r="E131" i="3"/>
  <c r="B131" i="3" s="1"/>
  <c r="E127" i="3"/>
  <c r="B127" i="3" s="1"/>
  <c r="E121" i="3"/>
  <c r="B121" i="3" s="1"/>
  <c r="E116" i="3"/>
  <c r="B116" i="3" s="1"/>
  <c r="E115" i="3"/>
  <c r="B115" i="3" s="1"/>
  <c r="E114" i="3"/>
  <c r="B114" i="3" s="1"/>
  <c r="E113" i="3"/>
  <c r="B113" i="3" s="1"/>
  <c r="E112" i="3"/>
  <c r="B112" i="3" s="1"/>
  <c r="E111" i="3"/>
  <c r="B111" i="3" s="1"/>
  <c r="E101" i="3"/>
  <c r="B101" i="3" s="1"/>
  <c r="E97" i="3"/>
  <c r="B97" i="3" s="1"/>
  <c r="E93" i="3"/>
  <c r="B93" i="3" s="1"/>
  <c r="E87" i="3"/>
  <c r="B87" i="3" s="1"/>
  <c r="E85" i="3"/>
  <c r="B85" i="3" s="1"/>
  <c r="E79" i="3"/>
  <c r="B79" i="3" s="1"/>
  <c r="E69" i="3"/>
  <c r="B69" i="3" s="1"/>
  <c r="E63" i="3"/>
  <c r="B63" i="3" s="1"/>
  <c r="E62" i="3"/>
  <c r="B62" i="3" s="1"/>
  <c r="E61" i="3"/>
  <c r="B61" i="3" s="1"/>
  <c r="E60" i="3"/>
  <c r="B60" i="3" s="1"/>
  <c r="E55" i="3"/>
  <c r="B55" i="3" s="1"/>
  <c r="E49" i="3"/>
  <c r="B49" i="3" s="1"/>
  <c r="E48" i="3"/>
  <c r="B48" i="3" s="1"/>
  <c r="E34" i="3"/>
  <c r="B34" i="3" s="1"/>
  <c r="E33" i="3"/>
  <c r="B33" i="3" s="1"/>
  <c r="E31" i="3"/>
  <c r="B31" i="3" s="1"/>
  <c r="G1452" i="37"/>
  <c r="H1445" i="37"/>
  <c r="G1442" i="37"/>
  <c r="H1441" i="37"/>
  <c r="G1434" i="37"/>
  <c r="H1424" i="37"/>
  <c r="H1413" i="37"/>
  <c r="G1398" i="37"/>
  <c r="G1397" i="37"/>
  <c r="G1392" i="37"/>
  <c r="G1391" i="37"/>
  <c r="G1379" i="37"/>
  <c r="G1376" i="37"/>
  <c r="G1368" i="37"/>
  <c r="G1366" i="37"/>
  <c r="H1330" i="37"/>
  <c r="G1326" i="37"/>
  <c r="G1308" i="37"/>
  <c r="G1295" i="37"/>
  <c r="G1288" i="37"/>
  <c r="G1278" i="37"/>
  <c r="H1271" i="37"/>
  <c r="G1270" i="37"/>
  <c r="G1267" i="37"/>
  <c r="H1266" i="37"/>
  <c r="H1263" i="37"/>
  <c r="H1262" i="37"/>
  <c r="H1227" i="37"/>
  <c r="H1219" i="37"/>
  <c r="H1217" i="37"/>
  <c r="H1197" i="37"/>
  <c r="G1196" i="37"/>
  <c r="G1180" i="37"/>
  <c r="H1173" i="37"/>
  <c r="G1172" i="37"/>
  <c r="G1155" i="37"/>
  <c r="H1132" i="37"/>
  <c r="G1129" i="37"/>
  <c r="G1125" i="37"/>
  <c r="G1121" i="37"/>
  <c r="G1101" i="37"/>
  <c r="H1100" i="37"/>
  <c r="G1098" i="37"/>
  <c r="G1095" i="37"/>
  <c r="H1094" i="37"/>
  <c r="H1074" i="37"/>
  <c r="G1073" i="37"/>
  <c r="H1071" i="37"/>
  <c r="H1066" i="37"/>
  <c r="G1057" i="37"/>
  <c r="H1055" i="37"/>
  <c r="G1054" i="37"/>
  <c r="H1053" i="37"/>
  <c r="H1048" i="37"/>
  <c r="G1033" i="37"/>
  <c r="G1019" i="37"/>
  <c r="H1014" i="37"/>
  <c r="G711" i="37"/>
  <c r="H710" i="37"/>
  <c r="G710" i="37"/>
  <c r="G699" i="37"/>
  <c r="G612" i="37"/>
  <c r="H611" i="37"/>
  <c r="G611" i="37"/>
  <c r="G600" i="37"/>
  <c r="G564" i="37"/>
  <c r="G542" i="37"/>
  <c r="G237" i="37"/>
  <c r="G231" i="37"/>
  <c r="G225" i="37"/>
  <c r="G221" i="37"/>
  <c r="G219" i="37"/>
  <c r="G207" i="37"/>
  <c r="G205" i="37"/>
  <c r="G203" i="37"/>
  <c r="G201" i="37"/>
  <c r="G52" i="37"/>
  <c r="H51" i="37"/>
  <c r="G51" i="37"/>
  <c r="G27" i="37"/>
  <c r="H1008" i="37"/>
  <c r="G998" i="37"/>
  <c r="H996" i="37"/>
  <c r="G986" i="37"/>
  <c r="G981" i="37"/>
  <c r="G980" i="37"/>
  <c r="G976" i="37"/>
  <c r="H975" i="37"/>
  <c r="G975" i="37"/>
  <c r="H974" i="37"/>
  <c r="G972" i="37"/>
  <c r="H964" i="37"/>
  <c r="H963" i="37"/>
  <c r="G963" i="37"/>
  <c r="H962" i="37"/>
  <c r="H961" i="37"/>
  <c r="G960" i="37"/>
  <c r="H959" i="37"/>
  <c r="G959" i="37"/>
  <c r="H958" i="37"/>
  <c r="G956" i="37"/>
  <c r="H948" i="37"/>
  <c r="H947" i="37"/>
  <c r="G947" i="37"/>
  <c r="H946" i="37"/>
  <c r="G944" i="37"/>
  <c r="G943" i="37"/>
  <c r="H942" i="37"/>
  <c r="H911" i="37"/>
  <c r="H909" i="37"/>
  <c r="G909" i="37"/>
  <c r="G908" i="37"/>
  <c r="H907" i="37"/>
  <c r="H906" i="37"/>
  <c r="H905" i="37"/>
  <c r="G905" i="37"/>
  <c r="G904" i="37"/>
  <c r="H903" i="37"/>
  <c r="H902" i="37"/>
  <c r="H901" i="37"/>
  <c r="G901" i="37"/>
  <c r="G900" i="37"/>
  <c r="H899" i="37"/>
  <c r="H898" i="37"/>
  <c r="H897" i="37"/>
  <c r="G897" i="37"/>
  <c r="G896" i="37"/>
  <c r="H895" i="37"/>
  <c r="H894" i="37"/>
  <c r="H893" i="37"/>
  <c r="G893" i="37"/>
  <c r="G892" i="37"/>
  <c r="H891" i="37"/>
  <c r="H890" i="37"/>
  <c r="H889" i="37"/>
  <c r="G889" i="37"/>
  <c r="G888" i="37"/>
  <c r="H887" i="37"/>
  <c r="H886" i="37"/>
  <c r="H885" i="37"/>
  <c r="G885" i="37"/>
  <c r="G884" i="37"/>
  <c r="H883" i="37"/>
  <c r="H882" i="37"/>
  <c r="H881" i="37"/>
  <c r="G881" i="37"/>
  <c r="G880" i="37"/>
  <c r="H879" i="37"/>
  <c r="H878" i="37"/>
  <c r="H877" i="37"/>
  <c r="G877" i="37"/>
  <c r="G876" i="37"/>
  <c r="H875" i="37"/>
  <c r="H874" i="37"/>
  <c r="H873" i="37"/>
  <c r="G873" i="37"/>
  <c r="G872" i="37"/>
  <c r="H871" i="37"/>
  <c r="H870" i="37"/>
  <c r="H869" i="37"/>
  <c r="G869" i="37"/>
  <c r="G868" i="37"/>
  <c r="H867" i="37"/>
  <c r="H866" i="37"/>
  <c r="H865" i="37"/>
  <c r="G865" i="37"/>
  <c r="G864" i="37"/>
  <c r="H863" i="37"/>
  <c r="H862" i="37"/>
  <c r="H861" i="37"/>
  <c r="G861" i="37"/>
  <c r="G860" i="37"/>
  <c r="H859" i="37"/>
  <c r="H858" i="37"/>
  <c r="H857" i="37"/>
  <c r="G857" i="37"/>
  <c r="G856" i="37"/>
  <c r="H855" i="37"/>
  <c r="G855" i="37"/>
  <c r="H852" i="37"/>
  <c r="G852" i="37"/>
  <c r="G851" i="37"/>
  <c r="H850" i="37"/>
  <c r="H841" i="37"/>
  <c r="H840" i="37"/>
  <c r="H839" i="37"/>
  <c r="G839" i="37"/>
  <c r="H836" i="37"/>
  <c r="G836" i="37"/>
  <c r="G835" i="37"/>
  <c r="H834" i="37"/>
  <c r="H825" i="37"/>
  <c r="H824" i="37"/>
  <c r="H823" i="37"/>
  <c r="G823" i="37"/>
  <c r="H820" i="37"/>
  <c r="G820" i="37"/>
  <c r="G819" i="37"/>
  <c r="H818" i="37"/>
  <c r="H809" i="37"/>
  <c r="H808" i="37"/>
  <c r="H807" i="37"/>
  <c r="G807" i="37"/>
  <c r="H804" i="37"/>
  <c r="G804" i="37"/>
  <c r="G803" i="37"/>
  <c r="H802" i="37"/>
  <c r="H793" i="37"/>
  <c r="H792" i="37"/>
  <c r="H791" i="37"/>
  <c r="G791" i="37"/>
  <c r="H788" i="37"/>
  <c r="G731" i="37"/>
  <c r="H730" i="37"/>
  <c r="G730" i="37"/>
  <c r="G727" i="37"/>
  <c r="G549" i="37"/>
  <c r="H548" i="37"/>
  <c r="G548" i="37"/>
  <c r="G539" i="37"/>
  <c r="H538" i="37"/>
  <c r="G538" i="37"/>
  <c r="G517" i="37"/>
  <c r="G511" i="37"/>
  <c r="G459" i="37"/>
  <c r="G391" i="37"/>
  <c r="G387" i="37"/>
  <c r="G385" i="37"/>
  <c r="G379" i="37"/>
  <c r="G377" i="37"/>
  <c r="G369" i="37"/>
  <c r="G367" i="37"/>
  <c r="G365" i="37"/>
  <c r="G363" i="37"/>
  <c r="G238" i="37"/>
  <c r="G236" i="37"/>
  <c r="G230" i="37"/>
  <c r="G224" i="37"/>
  <c r="G220" i="37"/>
  <c r="G218" i="37"/>
  <c r="G206" i="37"/>
  <c r="G204" i="37"/>
  <c r="G202" i="37"/>
  <c r="G65" i="37"/>
  <c r="G20" i="37"/>
  <c r="H783" i="37"/>
  <c r="H750" i="37"/>
  <c r="H737" i="37"/>
  <c r="G715" i="37"/>
  <c r="H714" i="37"/>
  <c r="H713" i="37"/>
  <c r="H703" i="37"/>
  <c r="G649" i="37"/>
  <c r="H648" i="37"/>
  <c r="G567" i="37"/>
  <c r="G563" i="37"/>
  <c r="G555" i="37"/>
  <c r="H512" i="37"/>
  <c r="G462" i="37"/>
  <c r="G458" i="37"/>
  <c r="G428" i="37"/>
  <c r="G390" i="37"/>
  <c r="G386" i="37"/>
  <c r="G384" i="37"/>
  <c r="G378" i="37"/>
  <c r="G376" i="37"/>
  <c r="G368" i="37"/>
  <c r="G366" i="37"/>
  <c r="G364" i="37"/>
  <c r="H285" i="37"/>
  <c r="G185" i="37"/>
  <c r="G183" i="37"/>
  <c r="G181" i="37"/>
  <c r="G179" i="37"/>
  <c r="G177" i="37"/>
  <c r="H173" i="37"/>
  <c r="H171" i="37"/>
  <c r="H169" i="37"/>
  <c r="H85" i="37"/>
  <c r="G28" i="37"/>
  <c r="G26" i="37"/>
  <c r="H21" i="37"/>
  <c r="G1137" i="37"/>
  <c r="D1402" i="37"/>
  <c r="H1403" i="37"/>
  <c r="F42" i="36"/>
  <c r="H1362" i="37"/>
  <c r="G1370" i="37"/>
  <c r="G409" i="37"/>
  <c r="H409" i="37"/>
  <c r="H634" i="37"/>
  <c r="G634" i="37"/>
  <c r="H408" i="37"/>
  <c r="G408" i="37"/>
  <c r="F646" i="1"/>
  <c r="H1220" i="37"/>
  <c r="H167" i="37"/>
  <c r="G167" i="37"/>
  <c r="G259" i="37"/>
  <c r="E67" i="3"/>
  <c r="B67" i="3" s="1"/>
  <c r="E24" i="3"/>
  <c r="B24" i="3" s="1"/>
  <c r="H1146" i="37"/>
  <c r="G1146" i="37"/>
  <c r="H222" i="37"/>
  <c r="G232" i="37"/>
  <c r="H1218" i="37"/>
  <c r="G1218" i="37"/>
  <c r="G635" i="37"/>
  <c r="H635" i="37"/>
  <c r="H412" i="37"/>
  <c r="G412" i="37"/>
  <c r="C1205" i="37"/>
  <c r="J46" i="42"/>
  <c r="F240" i="27"/>
  <c r="H1417" i="37"/>
  <c r="G1417" i="37"/>
  <c r="H1040" i="37"/>
  <c r="G1040" i="37"/>
  <c r="G355" i="37"/>
  <c r="H355" i="37"/>
  <c r="H1049" i="37"/>
  <c r="G1049" i="37"/>
  <c r="H1447" i="37"/>
  <c r="G1447" i="37"/>
  <c r="K52" i="42"/>
  <c r="D1430" i="37"/>
  <c r="G150" i="37"/>
  <c r="H150" i="37"/>
  <c r="H75" i="37"/>
  <c r="G75" i="37"/>
  <c r="G161" i="37"/>
  <c r="D476" i="37"/>
  <c r="E487" i="1"/>
  <c r="D475" i="37" s="1"/>
  <c r="C296" i="37"/>
  <c r="H296" i="37" s="1"/>
  <c r="F307" i="1"/>
  <c r="C47" i="37"/>
  <c r="G47" i="37" s="1"/>
  <c r="F57" i="1"/>
  <c r="C507" i="37"/>
  <c r="H507" i="37" s="1"/>
  <c r="D518" i="1"/>
  <c r="C454" i="37"/>
  <c r="F466" i="1"/>
  <c r="C559" i="37"/>
  <c r="G559" i="37" s="1"/>
  <c r="D570" i="1"/>
  <c r="C541" i="37"/>
  <c r="F553" i="1"/>
  <c r="C529" i="37"/>
  <c r="F541" i="1"/>
  <c r="G1006" i="37"/>
  <c r="H1006" i="37"/>
  <c r="D1077" i="37"/>
  <c r="E93" i="27"/>
  <c r="C1166" i="37"/>
  <c r="D193" i="27"/>
  <c r="D1469" i="37"/>
  <c r="K55" i="42"/>
  <c r="C1387" i="37"/>
  <c r="H1387" i="37" s="1"/>
  <c r="F106" i="36"/>
  <c r="C1378" i="37"/>
  <c r="F97" i="36"/>
  <c r="D96" i="36"/>
  <c r="C1342" i="37"/>
  <c r="F61" i="36"/>
  <c r="C1324" i="37"/>
  <c r="F43" i="36"/>
  <c r="C1301" i="37"/>
  <c r="D12" i="36"/>
  <c r="G1493" i="37"/>
  <c r="H1493" i="37"/>
  <c r="H1483" i="37"/>
  <c r="G1483" i="37"/>
  <c r="G1470" i="37"/>
  <c r="H1470" i="37"/>
  <c r="G1385" i="37"/>
  <c r="H1385" i="37"/>
  <c r="G1358" i="37"/>
  <c r="H1358" i="37"/>
  <c r="H1350" i="37"/>
  <c r="G1350" i="37"/>
  <c r="H1348" i="37"/>
  <c r="G1348" i="37"/>
  <c r="H1344" i="37"/>
  <c r="G1344" i="37"/>
  <c r="H1343" i="37"/>
  <c r="G1343" i="37"/>
  <c r="H1336" i="37"/>
  <c r="G1336" i="37"/>
  <c r="H1335" i="37"/>
  <c r="G1335" i="37"/>
  <c r="H1255" i="37"/>
  <c r="G1255" i="37"/>
  <c r="H1254" i="37"/>
  <c r="G1254" i="37"/>
  <c r="H1250" i="37"/>
  <c r="G1250" i="37"/>
  <c r="H1248" i="37"/>
  <c r="G1248" i="37"/>
  <c r="H1244" i="37"/>
  <c r="G1244" i="37"/>
  <c r="H1243" i="37"/>
  <c r="G1243" i="37"/>
  <c r="H1239" i="37"/>
  <c r="G1239" i="37"/>
  <c r="H1238" i="37"/>
  <c r="G1238" i="37"/>
  <c r="H1234" i="37"/>
  <c r="G1234" i="37"/>
  <c r="H1232" i="37"/>
  <c r="G1232" i="37"/>
  <c r="H1211" i="37"/>
  <c r="G1211" i="37"/>
  <c r="H1200" i="37"/>
  <c r="G1200" i="37"/>
  <c r="G1165" i="37"/>
  <c r="H1165" i="37"/>
  <c r="G1160" i="37"/>
  <c r="H1160" i="37"/>
  <c r="H1133" i="37"/>
  <c r="G1133" i="37"/>
  <c r="H1130" i="37"/>
  <c r="G1130" i="37"/>
  <c r="H1122" i="37"/>
  <c r="G1122" i="37"/>
  <c r="G1108" i="37"/>
  <c r="H1108" i="37"/>
  <c r="H1104" i="37"/>
  <c r="G1104" i="37"/>
  <c r="G1086" i="37"/>
  <c r="H1086" i="37"/>
  <c r="G1081" i="37"/>
  <c r="H1081" i="37"/>
  <c r="H1062" i="37"/>
  <c r="G1062" i="37"/>
  <c r="H1036" i="37"/>
  <c r="G1036" i="37"/>
  <c r="H1025" i="37"/>
  <c r="G1025" i="37"/>
  <c r="G1011" i="37"/>
  <c r="H1011" i="37"/>
  <c r="G999" i="37"/>
  <c r="H999" i="37"/>
  <c r="G985" i="37"/>
  <c r="H985" i="37"/>
  <c r="H910" i="37"/>
  <c r="G910" i="37"/>
  <c r="D464" i="37"/>
  <c r="H464" i="37" s="1"/>
  <c r="E475" i="1"/>
  <c r="D463" i="37" s="1"/>
  <c r="H463" i="37" s="1"/>
  <c r="C337" i="37"/>
  <c r="D347" i="1"/>
  <c r="F348" i="1"/>
  <c r="C328" i="37"/>
  <c r="F339" i="1"/>
  <c r="C318" i="37"/>
  <c r="F329" i="1"/>
  <c r="C292" i="37"/>
  <c r="F303" i="1"/>
  <c r="D302" i="1"/>
  <c r="C132" i="37"/>
  <c r="F142" i="1"/>
  <c r="D141" i="1"/>
  <c r="C125" i="37"/>
  <c r="F135" i="1"/>
  <c r="C70" i="37"/>
  <c r="F80" i="1"/>
  <c r="C58" i="37"/>
  <c r="F68" i="1"/>
  <c r="C36" i="37"/>
  <c r="G36" i="37" s="1"/>
  <c r="F46" i="1"/>
  <c r="C510" i="37"/>
  <c r="G510" i="37" s="1"/>
  <c r="F522" i="1"/>
  <c r="C486" i="37"/>
  <c r="H486" i="37" s="1"/>
  <c r="F498" i="1"/>
  <c r="C438" i="37"/>
  <c r="F450" i="1"/>
  <c r="C418" i="37"/>
  <c r="F430" i="1"/>
  <c r="C389" i="37"/>
  <c r="D399" i="1"/>
  <c r="C380" i="37"/>
  <c r="F391" i="1"/>
  <c r="G190" i="3"/>
  <c r="E190" i="3" s="1"/>
  <c r="B190" i="3" s="1"/>
  <c r="D628" i="1"/>
  <c r="C617" i="37"/>
  <c r="H617" i="37" s="1"/>
  <c r="C603" i="37"/>
  <c r="H603" i="37" s="1"/>
  <c r="F615" i="1"/>
  <c r="C562" i="37"/>
  <c r="H562" i="37" s="1"/>
  <c r="F574" i="1"/>
  <c r="C1077" i="37"/>
  <c r="F112" i="27"/>
  <c r="C1214" i="37"/>
  <c r="F249" i="27"/>
  <c r="C1338" i="37"/>
  <c r="F57" i="36"/>
  <c r="H1298" i="37"/>
  <c r="G1298" i="37"/>
  <c r="B7" i="30"/>
  <c r="B7" i="27"/>
  <c r="I7" i="3"/>
  <c r="E7" i="3" s="1"/>
  <c r="B7" i="3" s="1"/>
  <c r="L297" i="3"/>
  <c r="F297" i="3" s="1"/>
  <c r="F294" i="3" s="1"/>
  <c r="G1174" i="37"/>
  <c r="G296" i="37"/>
  <c r="H41" i="37"/>
  <c r="D13" i="1"/>
  <c r="H375" i="37"/>
  <c r="H361" i="37"/>
  <c r="H1106" i="37"/>
  <c r="H1448" i="37"/>
  <c r="G1387" i="37"/>
  <c r="G911" i="37"/>
  <c r="F209" i="27"/>
  <c r="G1206" i="37"/>
  <c r="E286" i="3"/>
  <c r="B286" i="3" s="1"/>
  <c r="E180" i="27"/>
  <c r="H1204" i="37"/>
  <c r="G1260" i="37"/>
  <c r="D13" i="30"/>
  <c r="G1208" i="37"/>
  <c r="H1386" i="37"/>
  <c r="G1405" i="37"/>
  <c r="E410" i="1"/>
  <c r="D399" i="37" s="1"/>
  <c r="D353" i="1"/>
  <c r="G788" i="37"/>
  <c r="G792" i="37"/>
  <c r="G808" i="37"/>
  <c r="G824" i="37"/>
  <c r="G840" i="37"/>
  <c r="G1231" i="37"/>
  <c r="G1242" i="37"/>
  <c r="G1252" i="37"/>
  <c r="G1274" i="37"/>
  <c r="G1284" i="37"/>
  <c r="G1296" i="37"/>
  <c r="G1312" i="37"/>
  <c r="G1328" i="37"/>
  <c r="G1341" i="37"/>
  <c r="H1409" i="37"/>
  <c r="H1190" i="37"/>
  <c r="H1162" i="37"/>
  <c r="H1010" i="37"/>
  <c r="H998" i="37"/>
  <c r="E152" i="27"/>
  <c r="D314" i="1"/>
  <c r="F493" i="1"/>
  <c r="F445" i="1"/>
  <c r="F394" i="1"/>
  <c r="F342" i="1"/>
  <c r="F283" i="1"/>
  <c r="E462" i="1"/>
  <c r="E268" i="1"/>
  <c r="G193" i="3"/>
  <c r="E193" i="3" s="1"/>
  <c r="B193" i="3" s="1"/>
  <c r="G172" i="3"/>
  <c r="E172" i="3" s="1"/>
  <c r="B172" i="3" s="1"/>
  <c r="G1418" i="37"/>
  <c r="H1455" i="37"/>
  <c r="G1225" i="37"/>
  <c r="G171" i="3"/>
  <c r="E171" i="3" s="1"/>
  <c r="B171" i="3" s="1"/>
  <c r="H183" i="3"/>
  <c r="E183" i="3" s="1"/>
  <c r="B183" i="3" s="1"/>
  <c r="G463" i="37"/>
  <c r="C1206" i="37"/>
  <c r="F75" i="27"/>
  <c r="F160" i="1"/>
  <c r="F85" i="1"/>
  <c r="F366" i="1"/>
  <c r="G948" i="37"/>
  <c r="G964" i="37"/>
  <c r="G1394" i="37"/>
  <c r="G1400" i="37"/>
  <c r="G1458" i="37"/>
  <c r="H1471" i="37"/>
  <c r="H1372" i="37"/>
  <c r="H1359" i="37"/>
  <c r="H1063" i="37"/>
  <c r="H1046" i="37"/>
  <c r="C22" i="42"/>
  <c r="D124" i="27"/>
  <c r="F608" i="1"/>
  <c r="F577" i="1"/>
  <c r="F566" i="1"/>
  <c r="F525" i="1"/>
  <c r="F505" i="1"/>
  <c r="F122" i="1"/>
  <c r="E45" i="33"/>
  <c r="G197" i="3"/>
  <c r="E197" i="3" s="1"/>
  <c r="B197" i="3" s="1"/>
  <c r="G179" i="3"/>
  <c r="E179" i="3" s="1"/>
  <c r="B179" i="3" s="1"/>
  <c r="G176" i="3"/>
  <c r="E176" i="3" s="1"/>
  <c r="B176" i="3" s="1"/>
  <c r="H184" i="3"/>
  <c r="D30" i="30"/>
  <c r="C1492" i="37" s="1"/>
  <c r="D18" i="27"/>
  <c r="G159" i="3"/>
  <c r="E159" i="3" s="1"/>
  <c r="B159" i="3" s="1"/>
  <c r="G187" i="3"/>
  <c r="E187" i="3" s="1"/>
  <c r="B187" i="3" s="1"/>
  <c r="G446" i="37"/>
  <c r="H84" i="37"/>
  <c r="H1563" i="37"/>
  <c r="H1557" i="37"/>
  <c r="H394" i="37"/>
  <c r="H469" i="37"/>
  <c r="H516" i="37"/>
  <c r="G192" i="3"/>
  <c r="E192" i="3" s="1"/>
  <c r="B192" i="3" s="1"/>
  <c r="G195" i="3"/>
  <c r="E195" i="3" s="1"/>
  <c r="B195" i="3" s="1"/>
  <c r="G169" i="3"/>
  <c r="E169" i="3" s="1"/>
  <c r="B169" i="3" s="1"/>
  <c r="E56" i="1"/>
  <c r="E12" i="1" s="1"/>
  <c r="G361" i="37"/>
  <c r="E18" i="27"/>
  <c r="G1045" i="37"/>
  <c r="H1485" i="37"/>
  <c r="F93" i="27"/>
  <c r="C1105" i="37"/>
  <c r="D134" i="1"/>
  <c r="F273" i="1"/>
  <c r="D54" i="30"/>
  <c r="G184" i="3"/>
  <c r="G1110" i="37"/>
  <c r="H1241" i="37"/>
  <c r="H1249" i="37"/>
  <c r="H1273" i="37"/>
  <c r="H1311" i="37"/>
  <c r="H1351" i="37"/>
  <c r="G1381" i="37"/>
  <c r="G1507" i="37"/>
  <c r="G1559" i="37"/>
  <c r="G180" i="3"/>
  <c r="E180" i="3" s="1"/>
  <c r="B180" i="3" s="1"/>
  <c r="E12" i="36"/>
  <c r="H1080" i="37"/>
  <c r="G1181" i="37"/>
  <c r="G1189" i="37"/>
  <c r="G1333" i="37"/>
  <c r="G1345" i="37"/>
  <c r="G1383" i="37"/>
  <c r="G1459" i="37"/>
  <c r="H1531" i="37"/>
  <c r="G1009" i="37"/>
  <c r="G1126" i="37"/>
  <c r="G1179" i="37"/>
  <c r="H1416" i="37"/>
  <c r="H1466" i="37"/>
  <c r="F29" i="36"/>
  <c r="F20" i="36"/>
  <c r="F86" i="1"/>
  <c r="F148" i="1"/>
  <c r="F403" i="1"/>
  <c r="F405" i="1"/>
  <c r="F425" i="1"/>
  <c r="F584" i="1"/>
  <c r="F590" i="1"/>
  <c r="E518" i="1"/>
  <c r="D506" i="37" s="1"/>
  <c r="H493" i="37"/>
  <c r="G254" i="37"/>
  <c r="H239" i="37"/>
  <c r="H226" i="37"/>
  <c r="H217" i="37"/>
  <c r="H208" i="37"/>
  <c r="H195" i="37"/>
  <c r="G162" i="37"/>
  <c r="H151" i="37"/>
  <c r="H620" i="37"/>
  <c r="G617" i="37"/>
  <c r="G590" i="37"/>
  <c r="G571" i="37"/>
  <c r="H578" i="37"/>
  <c r="G572" i="37"/>
  <c r="H565" i="37"/>
  <c r="H559" i="37"/>
  <c r="G554" i="37"/>
  <c r="H107" i="37"/>
  <c r="D50" i="1"/>
  <c r="D487" i="1"/>
  <c r="H163" i="3"/>
  <c r="E163" i="3" s="1"/>
  <c r="B163" i="3" s="1"/>
  <c r="D532" i="1"/>
  <c r="F125" i="27"/>
  <c r="G1149" i="37"/>
  <c r="F201" i="27"/>
  <c r="H1207" i="37"/>
  <c r="H1226" i="37"/>
  <c r="H1363" i="37"/>
  <c r="H1354" i="37"/>
  <c r="H1310" i="37"/>
  <c r="K20" i="37"/>
  <c r="B280" i="3"/>
  <c r="B272" i="3"/>
  <c r="B266" i="3"/>
  <c r="G1451" i="37"/>
  <c r="H1451" i="37"/>
  <c r="G1318" i="37"/>
  <c r="H1318" i="37"/>
  <c r="G1303" i="37"/>
  <c r="H1303" i="37"/>
  <c r="G1283" i="37"/>
  <c r="H1283" i="37"/>
  <c r="G1272" i="37"/>
  <c r="H1272" i="37"/>
  <c r="H1212" i="37"/>
  <c r="G1212" i="37"/>
  <c r="G1198" i="37"/>
  <c r="H1198" i="37"/>
  <c r="H1167" i="37"/>
  <c r="G1167" i="37"/>
  <c r="G1154" i="37"/>
  <c r="H1154" i="37"/>
  <c r="G1119" i="37"/>
  <c r="H1119" i="37"/>
  <c r="H1114" i="37"/>
  <c r="G1114" i="37"/>
  <c r="H1047" i="37"/>
  <c r="G1047" i="37"/>
  <c r="G1032" i="37"/>
  <c r="H1032" i="37"/>
  <c r="G1020" i="37"/>
  <c r="H1020" i="37"/>
  <c r="H1013" i="37"/>
  <c r="G1013" i="37"/>
  <c r="G1005" i="37"/>
  <c r="H1005" i="37"/>
  <c r="F199" i="3"/>
  <c r="B199" i="3" s="1"/>
  <c r="F200" i="3"/>
  <c r="B200" i="3" s="1"/>
  <c r="F213" i="3"/>
  <c r="B213" i="3" s="1"/>
  <c r="F214" i="3"/>
  <c r="B214" i="3" s="1"/>
  <c r="F215" i="3"/>
  <c r="B215" i="3" s="1"/>
  <c r="F216" i="3"/>
  <c r="B216" i="3" s="1"/>
  <c r="F217" i="3"/>
  <c r="B217" i="3" s="1"/>
  <c r="F218" i="3"/>
  <c r="B218" i="3" s="1"/>
  <c r="F219" i="3"/>
  <c r="B219" i="3" s="1"/>
  <c r="F220" i="3"/>
  <c r="B220" i="3" s="1"/>
  <c r="F221" i="3"/>
  <c r="B221" i="3" s="1"/>
  <c r="F222" i="3"/>
  <c r="B222" i="3" s="1"/>
  <c r="F223" i="3"/>
  <c r="B223" i="3" s="1"/>
  <c r="F224" i="3"/>
  <c r="B224" i="3" s="1"/>
  <c r="F225" i="3"/>
  <c r="B225" i="3" s="1"/>
  <c r="F226" i="3"/>
  <c r="B226" i="3" s="1"/>
  <c r="F227" i="3"/>
  <c r="B227" i="3" s="1"/>
  <c r="F228" i="3"/>
  <c r="B228" i="3" s="1"/>
  <c r="F229" i="3"/>
  <c r="B229" i="3" s="1"/>
  <c r="F230" i="3"/>
  <c r="B230" i="3" s="1"/>
  <c r="F231" i="3"/>
  <c r="B231" i="3" s="1"/>
  <c r="F232" i="3"/>
  <c r="B232" i="3" s="1"/>
  <c r="F233" i="3"/>
  <c r="B233" i="3" s="1"/>
  <c r="F234" i="3"/>
  <c r="B234" i="3" s="1"/>
  <c r="F235" i="3"/>
  <c r="B235" i="3" s="1"/>
  <c r="F236" i="3"/>
  <c r="B236" i="3" s="1"/>
  <c r="F237" i="3"/>
  <c r="B237" i="3" s="1"/>
  <c r="F238" i="3"/>
  <c r="B238" i="3" s="1"/>
  <c r="F239" i="3"/>
  <c r="B239" i="3" s="1"/>
  <c r="F240" i="3"/>
  <c r="B240" i="3" s="1"/>
  <c r="F241" i="3"/>
  <c r="B241" i="3" s="1"/>
  <c r="F242" i="3"/>
  <c r="B242" i="3" s="1"/>
  <c r="F243" i="3"/>
  <c r="B243" i="3" s="1"/>
  <c r="F244" i="3"/>
  <c r="B244" i="3" s="1"/>
  <c r="F245" i="3"/>
  <c r="B245" i="3" s="1"/>
  <c r="F246" i="3"/>
  <c r="B246" i="3" s="1"/>
  <c r="F247" i="3"/>
  <c r="B247" i="3" s="1"/>
  <c r="F248" i="3"/>
  <c r="B248" i="3" s="1"/>
  <c r="F249" i="3"/>
  <c r="B249" i="3" s="1"/>
  <c r="F250" i="3"/>
  <c r="B250" i="3" s="1"/>
  <c r="F251" i="3"/>
  <c r="B251" i="3" s="1"/>
  <c r="F252" i="3"/>
  <c r="B252" i="3" s="1"/>
  <c r="F253" i="3"/>
  <c r="B253" i="3" s="1"/>
  <c r="F254" i="3"/>
  <c r="B254" i="3" s="1"/>
  <c r="F255" i="3"/>
  <c r="B255" i="3" s="1"/>
  <c r="F256" i="3"/>
  <c r="B256" i="3" s="1"/>
  <c r="F257" i="3"/>
  <c r="B257" i="3" s="1"/>
  <c r="F258" i="3"/>
  <c r="B258" i="3" s="1"/>
  <c r="E279" i="3"/>
  <c r="B279" i="3" s="1"/>
  <c r="E278" i="3"/>
  <c r="B278" i="3" s="1"/>
  <c r="E156" i="3"/>
  <c r="B156" i="3" s="1"/>
  <c r="E154" i="3"/>
  <c r="B154" i="3" s="1"/>
  <c r="E141" i="3"/>
  <c r="B141" i="3" s="1"/>
  <c r="E140" i="3"/>
  <c r="B140" i="3" s="1"/>
  <c r="E138" i="3"/>
  <c r="B138" i="3" s="1"/>
  <c r="E137" i="3"/>
  <c r="B137" i="3" s="1"/>
  <c r="E136" i="3"/>
  <c r="B136" i="3" s="1"/>
  <c r="E135" i="3"/>
  <c r="B135" i="3" s="1"/>
  <c r="E134" i="3"/>
  <c r="B134" i="3" s="1"/>
  <c r="E107" i="3"/>
  <c r="B107" i="3" s="1"/>
  <c r="E106" i="3"/>
  <c r="B106" i="3" s="1"/>
  <c r="E105" i="3"/>
  <c r="B105" i="3" s="1"/>
  <c r="E104" i="3"/>
  <c r="B104" i="3" s="1"/>
  <c r="E103" i="3"/>
  <c r="B103" i="3" s="1"/>
  <c r="E102" i="3"/>
  <c r="B102" i="3" s="1"/>
  <c r="E95" i="3"/>
  <c r="B95" i="3" s="1"/>
  <c r="E94" i="3"/>
  <c r="B94" i="3" s="1"/>
  <c r="E92" i="3"/>
  <c r="B92" i="3" s="1"/>
  <c r="E91" i="3"/>
  <c r="B91" i="3" s="1"/>
  <c r="E90" i="3"/>
  <c r="B90" i="3" s="1"/>
  <c r="E82" i="3"/>
  <c r="B82" i="3" s="1"/>
  <c r="E81" i="3"/>
  <c r="B81" i="3" s="1"/>
  <c r="E80" i="3"/>
  <c r="B80" i="3" s="1"/>
  <c r="E77" i="3"/>
  <c r="B77" i="3" s="1"/>
  <c r="E76" i="3"/>
  <c r="B76" i="3" s="1"/>
  <c r="E71" i="3"/>
  <c r="B71" i="3" s="1"/>
  <c r="E70" i="3"/>
  <c r="B70" i="3" s="1"/>
  <c r="E64" i="3"/>
  <c r="B64" i="3" s="1"/>
  <c r="E53" i="3"/>
  <c r="B53" i="3" s="1"/>
  <c r="E52" i="3"/>
  <c r="B52" i="3" s="1"/>
  <c r="E37" i="3"/>
  <c r="B37" i="3" s="1"/>
  <c r="E36" i="3"/>
  <c r="B36" i="3" s="1"/>
  <c r="E35" i="3"/>
  <c r="B35" i="3" s="1"/>
  <c r="H1472" i="37"/>
  <c r="H1420" i="37"/>
  <c r="H1414" i="37"/>
  <c r="H1209" i="37"/>
  <c r="H1164" i="37"/>
  <c r="H938" i="37"/>
  <c r="G938" i="37"/>
  <c r="H915" i="37"/>
  <c r="G915" i="37"/>
  <c r="H1473" i="37"/>
  <c r="H1468" i="37"/>
  <c r="G1460" i="37"/>
  <c r="H1453" i="37"/>
  <c r="H1443" i="37"/>
  <c r="H1436" i="37"/>
  <c r="G1425" i="37"/>
  <c r="G1422" i="37"/>
  <c r="G1412" i="37"/>
  <c r="H1407" i="37"/>
  <c r="H1401" i="37"/>
  <c r="H1399" i="37"/>
  <c r="H1396" i="37"/>
  <c r="G1388" i="37"/>
  <c r="G1380" i="37"/>
  <c r="G1374" i="37"/>
  <c r="G1369" i="37"/>
  <c r="G1364" i="37"/>
  <c r="G1360" i="37"/>
  <c r="G1355" i="37"/>
  <c r="G1352" i="37"/>
  <c r="G1346" i="37"/>
  <c r="G1340" i="37"/>
  <c r="G1332" i="37"/>
  <c r="H1329" i="37"/>
  <c r="H1322" i="37"/>
  <c r="H1320" i="37"/>
  <c r="H1314" i="37"/>
  <c r="H1313" i="37"/>
  <c r="H1307" i="37"/>
  <c r="H1306" i="37"/>
  <c r="H1302" i="37"/>
  <c r="H1300" i="37"/>
  <c r="H1292" i="37"/>
  <c r="H1291" i="37"/>
  <c r="H1287" i="37"/>
  <c r="H1286" i="37"/>
  <c r="H1282" i="37"/>
  <c r="H1280" i="37"/>
  <c r="H1276" i="37"/>
  <c r="H1275" i="37"/>
  <c r="H1268" i="37"/>
  <c r="H1264" i="37"/>
  <c r="G1262" i="37"/>
  <c r="G1256" i="37"/>
  <c r="G1251" i="37"/>
  <c r="G1246" i="37"/>
  <c r="G1240" i="37"/>
  <c r="G1235" i="37"/>
  <c r="G1230" i="37"/>
  <c r="H1228" i="37"/>
  <c r="G1220" i="37"/>
  <c r="G1215" i="37"/>
  <c r="H1201" i="37"/>
  <c r="H1191" i="37"/>
  <c r="H1186" i="37"/>
  <c r="G1182" i="37"/>
  <c r="G1176" i="37"/>
  <c r="G1170" i="37"/>
  <c r="G1168" i="37"/>
  <c r="H1156" i="37"/>
  <c r="H1152" i="37"/>
  <c r="G1150" i="37"/>
  <c r="H1134" i="37"/>
  <c r="G1115" i="37"/>
  <c r="H1109" i="37"/>
  <c r="G1102" i="37"/>
  <c r="G1091" i="37"/>
  <c r="G1075" i="37"/>
  <c r="G1071" i="37"/>
  <c r="G1068" i="37"/>
  <c r="G1060" i="37"/>
  <c r="G1048" i="37"/>
  <c r="G1037" i="37"/>
  <c r="G1030" i="37"/>
  <c r="H1021" i="37"/>
  <c r="G1014" i="37"/>
  <c r="G1007" i="37"/>
  <c r="G1001" i="37"/>
  <c r="G996" i="37"/>
  <c r="G988" i="37"/>
  <c r="H981" i="37"/>
  <c r="H972" i="37"/>
  <c r="H965" i="37"/>
  <c r="H949" i="37"/>
  <c r="H943" i="37"/>
  <c r="H851" i="37"/>
  <c r="H843" i="37"/>
  <c r="H835" i="37"/>
  <c r="H827" i="37"/>
  <c r="H819" i="37"/>
  <c r="H811" i="37"/>
  <c r="H803" i="37"/>
  <c r="H795" i="37"/>
  <c r="H787" i="37"/>
  <c r="H751" i="37"/>
  <c r="H749" i="37"/>
  <c r="H729" i="37"/>
  <c r="G726" i="37"/>
  <c r="G714" i="37"/>
  <c r="G703" i="37"/>
  <c r="G698" i="37"/>
  <c r="G648" i="37"/>
  <c r="H641" i="37"/>
  <c r="G599" i="37"/>
  <c r="G440" i="37"/>
  <c r="H287" i="37"/>
  <c r="H269" i="37"/>
  <c r="H199" i="37"/>
  <c r="H189" i="37"/>
  <c r="H187" i="37"/>
  <c r="H170" i="37"/>
  <c r="G144" i="37"/>
  <c r="G142" i="37"/>
  <c r="G140" i="37"/>
  <c r="G136" i="37"/>
  <c r="G134" i="37"/>
  <c r="G130" i="37"/>
  <c r="G118" i="37"/>
  <c r="G116" i="37"/>
  <c r="G114" i="37"/>
  <c r="H110" i="37"/>
  <c r="G74" i="37"/>
  <c r="G72" i="37"/>
  <c r="H48" i="37"/>
  <c r="H32" i="37"/>
  <c r="H6" i="37"/>
  <c r="G1139" i="37"/>
  <c r="G1135" i="37"/>
  <c r="B260" i="3"/>
  <c r="E264" i="3"/>
  <c r="B264" i="3" s="1"/>
  <c r="G143" i="37"/>
  <c r="G141" i="37"/>
  <c r="G139" i="37"/>
  <c r="G135" i="37"/>
  <c r="G133" i="37"/>
  <c r="G119" i="37"/>
  <c r="G117" i="37"/>
  <c r="G115" i="37"/>
  <c r="G113" i="37"/>
  <c r="G77" i="37"/>
  <c r="G73" i="37"/>
  <c r="G71" i="37"/>
  <c r="H128" i="37"/>
  <c r="G128" i="37"/>
  <c r="G486" i="37"/>
  <c r="G603" i="37"/>
  <c r="G120" i="37"/>
  <c r="H50" i="37"/>
  <c r="G413" i="37"/>
  <c r="H392" i="37"/>
  <c r="H229" i="37"/>
  <c r="G226" i="37"/>
  <c r="G214" i="37"/>
  <c r="G186" i="37"/>
  <c r="G175" i="37"/>
  <c r="H162" i="37"/>
  <c r="G623" i="37"/>
  <c r="G620" i="37"/>
  <c r="H581" i="37"/>
  <c r="H1041" i="37"/>
  <c r="G223" i="37"/>
  <c r="H223" i="37"/>
  <c r="H323" i="37"/>
  <c r="H91" i="37"/>
  <c r="H33" i="37"/>
  <c r="H498" i="37"/>
  <c r="H472" i="37"/>
  <c r="G242" i="37"/>
  <c r="H200" i="37"/>
  <c r="H157" i="37"/>
  <c r="H585" i="37"/>
  <c r="G576" i="37"/>
  <c r="H568" i="37"/>
  <c r="G546" i="37"/>
  <c r="H521" i="37"/>
  <c r="H1259" i="37"/>
  <c r="G1259" i="37"/>
  <c r="H1038" i="37"/>
  <c r="G1038" i="37"/>
  <c r="H1022" i="37"/>
  <c r="G1022" i="37"/>
  <c r="H939" i="37"/>
  <c r="G939" i="37"/>
  <c r="H918" i="37"/>
  <c r="G918" i="37"/>
  <c r="H914" i="37"/>
  <c r="G914" i="37"/>
  <c r="H738" i="37"/>
  <c r="G738" i="37"/>
  <c r="H718" i="37"/>
  <c r="G718" i="37"/>
  <c r="H706" i="37"/>
  <c r="G706" i="37"/>
  <c r="H702" i="37"/>
  <c r="G702" i="37"/>
  <c r="H552" i="37"/>
  <c r="G552" i="37"/>
  <c r="H1391" i="37"/>
  <c r="H1529" i="37"/>
  <c r="H1541" i="37"/>
  <c r="H1549" i="37"/>
  <c r="H1561" i="37"/>
  <c r="G1473" i="37"/>
  <c r="G1454" i="37"/>
  <c r="G1445" i="37"/>
  <c r="G1329" i="37"/>
  <c r="G1322" i="37"/>
  <c r="G1320" i="37"/>
  <c r="G1314" i="37"/>
  <c r="G1313" i="37"/>
  <c r="G1307" i="37"/>
  <c r="G1306" i="37"/>
  <c r="G1302" i="37"/>
  <c r="G1300" i="37"/>
  <c r="G1292" i="37"/>
  <c r="G1291" i="37"/>
  <c r="G1287" i="37"/>
  <c r="G1286" i="37"/>
  <c r="G1282" i="37"/>
  <c r="G1280" i="37"/>
  <c r="G1276" i="37"/>
  <c r="G1275" i="37"/>
  <c r="G1228" i="37"/>
  <c r="H1222" i="37"/>
  <c r="H1178" i="37"/>
  <c r="H1169" i="37"/>
  <c r="H1151" i="37"/>
  <c r="H1069" i="37"/>
  <c r="H956" i="37"/>
  <c r="G919" i="37"/>
  <c r="G739" i="37"/>
  <c r="G719" i="37"/>
  <c r="G707" i="37"/>
  <c r="G651" i="37"/>
  <c r="G621" i="37"/>
  <c r="G604" i="37"/>
  <c r="G579" i="37"/>
  <c r="G553" i="37"/>
  <c r="G456" i="37"/>
  <c r="G430" i="37"/>
  <c r="G417" i="37"/>
  <c r="G415" i="37"/>
  <c r="G403" i="37"/>
  <c r="G401" i="37"/>
  <c r="G397" i="37"/>
  <c r="G395" i="37"/>
  <c r="G346" i="37"/>
  <c r="G265" i="37"/>
  <c r="G148" i="37"/>
  <c r="G146" i="37"/>
  <c r="H1161" i="37"/>
  <c r="G1161" i="37"/>
  <c r="H1147" i="37"/>
  <c r="G1147" i="37"/>
  <c r="H1127" i="37"/>
  <c r="G1127" i="37"/>
  <c r="H1085" i="37"/>
  <c r="G1085" i="37"/>
  <c r="H1083" i="37"/>
  <c r="G1083" i="37"/>
  <c r="H1064" i="37"/>
  <c r="G1064" i="37"/>
  <c r="H934" i="37"/>
  <c r="G934" i="37"/>
  <c r="H930" i="37"/>
  <c r="G930" i="37"/>
  <c r="H923" i="37"/>
  <c r="G923" i="37"/>
  <c r="H734" i="37"/>
  <c r="G734" i="37"/>
  <c r="H722" i="37"/>
  <c r="G722" i="37"/>
  <c r="H694" i="37"/>
  <c r="G694" i="37"/>
  <c r="H644" i="37"/>
  <c r="G644" i="37"/>
  <c r="H625" i="37"/>
  <c r="G625" i="37"/>
  <c r="H615" i="37"/>
  <c r="G615" i="37"/>
  <c r="H528" i="37"/>
  <c r="G528" i="37"/>
  <c r="E30" i="3"/>
  <c r="B30" i="3" s="1"/>
  <c r="G935" i="37"/>
  <c r="G735" i="37"/>
  <c r="G723" i="37"/>
  <c r="G695" i="37"/>
  <c r="G645" i="37"/>
  <c r="G628" i="37"/>
  <c r="G618" i="37"/>
  <c r="G557" i="37"/>
  <c r="G535" i="37"/>
  <c r="G420" i="37"/>
  <c r="G416" i="37"/>
  <c r="G414" i="37"/>
  <c r="G402" i="37"/>
  <c r="G398" i="37"/>
  <c r="G396" i="37"/>
  <c r="G347" i="37"/>
  <c r="G345" i="37"/>
  <c r="G266" i="37"/>
  <c r="G264" i="37"/>
  <c r="G147" i="37"/>
  <c r="G145" i="37"/>
  <c r="B203" i="3"/>
  <c r="D1205" i="37" l="1"/>
  <c r="H1205" i="37" s="1"/>
  <c r="C149" i="37"/>
  <c r="J40" i="42"/>
  <c r="D292" i="1"/>
  <c r="C282" i="37" s="1"/>
  <c r="C1463" i="37"/>
  <c r="J54" i="42"/>
  <c r="H510" i="37"/>
  <c r="H1323" i="37"/>
  <c r="G507" i="37"/>
  <c r="H47" i="37"/>
  <c r="H1206" i="37"/>
  <c r="H36" i="37"/>
  <c r="G1077" i="37"/>
  <c r="H137" i="37"/>
  <c r="G297" i="3"/>
  <c r="E297" i="3" s="1"/>
  <c r="B297" i="3" s="1"/>
  <c r="C106" i="37"/>
  <c r="F116" i="1"/>
  <c r="G13" i="37"/>
  <c r="H13" i="37"/>
  <c r="G1402" i="37"/>
  <c r="H1402" i="37"/>
  <c r="C520" i="37"/>
  <c r="D531" i="1"/>
  <c r="F532" i="1"/>
  <c r="C475" i="37"/>
  <c r="F487" i="1"/>
  <c r="D1293" i="37"/>
  <c r="E148" i="36"/>
  <c r="K47" i="42"/>
  <c r="D48" i="30"/>
  <c r="C1516" i="37"/>
  <c r="C124" i="37"/>
  <c r="F134" i="1"/>
  <c r="C983" i="37"/>
  <c r="D13" i="27"/>
  <c r="F18" i="27"/>
  <c r="D1463" i="37"/>
  <c r="K54" i="42"/>
  <c r="D258" i="37"/>
  <c r="F268" i="1"/>
  <c r="E159" i="1"/>
  <c r="H284" i="3"/>
  <c r="E284" i="3" s="1"/>
  <c r="B284" i="3" s="1"/>
  <c r="F152" i="27"/>
  <c r="D1117" i="37"/>
  <c r="F353" i="1"/>
  <c r="C342" i="37"/>
  <c r="D416" i="1"/>
  <c r="D2" i="37"/>
  <c r="E415" i="1"/>
  <c r="K39" i="42"/>
  <c r="D47" i="30"/>
  <c r="C1475" i="37"/>
  <c r="H1338" i="37"/>
  <c r="G1338" i="37"/>
  <c r="G1214" i="37"/>
  <c r="H1214" i="37"/>
  <c r="C616" i="37"/>
  <c r="F628" i="1"/>
  <c r="C388" i="37"/>
  <c r="F399" i="1"/>
  <c r="C131" i="37"/>
  <c r="F141" i="1"/>
  <c r="H132" i="37"/>
  <c r="G132" i="37"/>
  <c r="G337" i="37"/>
  <c r="H337" i="37"/>
  <c r="H1301" i="37"/>
  <c r="G1301" i="37"/>
  <c r="G1324" i="37"/>
  <c r="H1324" i="37"/>
  <c r="G1342" i="37"/>
  <c r="H1342" i="37"/>
  <c r="F193" i="27"/>
  <c r="G288" i="3"/>
  <c r="E288" i="3" s="1"/>
  <c r="B288" i="3" s="1"/>
  <c r="C1158" i="37"/>
  <c r="D180" i="27"/>
  <c r="H283" i="3"/>
  <c r="E283" i="3" s="1"/>
  <c r="B283" i="3" s="1"/>
  <c r="D1058" i="37"/>
  <c r="F570" i="1"/>
  <c r="C558" i="37"/>
  <c r="F518" i="1"/>
  <c r="C506" i="37"/>
  <c r="G1430" i="37"/>
  <c r="H1430" i="37"/>
  <c r="G1205" i="37"/>
  <c r="C40" i="37"/>
  <c r="F50" i="1"/>
  <c r="G1105" i="37"/>
  <c r="H1105" i="37"/>
  <c r="E13" i="27"/>
  <c r="D983" i="37"/>
  <c r="D46" i="37"/>
  <c r="F56" i="1"/>
  <c r="H1492" i="37"/>
  <c r="G1492" i="37"/>
  <c r="F124" i="27"/>
  <c r="D74" i="27"/>
  <c r="C1089" i="37"/>
  <c r="D450" i="37"/>
  <c r="E423" i="1"/>
  <c r="F314" i="1"/>
  <c r="C303" i="37"/>
  <c r="K45" i="42"/>
  <c r="E179" i="27"/>
  <c r="D1144" i="37" s="1"/>
  <c r="D1145" i="37"/>
  <c r="D12" i="1"/>
  <c r="F13" i="1"/>
  <c r="C3" i="37"/>
  <c r="H380" i="37"/>
  <c r="G380" i="37"/>
  <c r="H389" i="37"/>
  <c r="G389" i="37"/>
  <c r="G418" i="37"/>
  <c r="H418" i="37"/>
  <c r="H438" i="37"/>
  <c r="G438" i="37"/>
  <c r="H58" i="37"/>
  <c r="G58" i="37"/>
  <c r="H70" i="37"/>
  <c r="G70" i="37"/>
  <c r="G125" i="37"/>
  <c r="H125" i="37"/>
  <c r="F302" i="1"/>
  <c r="D301" i="1"/>
  <c r="C291" i="37"/>
  <c r="H292" i="37"/>
  <c r="G292" i="37"/>
  <c r="H318" i="37"/>
  <c r="G318" i="37"/>
  <c r="H328" i="37"/>
  <c r="G328" i="37"/>
  <c r="C336" i="37"/>
  <c r="F347" i="1"/>
  <c r="F12" i="36"/>
  <c r="C1293" i="37"/>
  <c r="D148" i="36"/>
  <c r="J47" i="42"/>
  <c r="C1377" i="37"/>
  <c r="F96" i="36"/>
  <c r="G1378" i="37"/>
  <c r="H1378" i="37"/>
  <c r="H1469" i="37"/>
  <c r="G1469" i="37"/>
  <c r="G1166" i="37"/>
  <c r="H1166" i="37"/>
  <c r="G529" i="37"/>
  <c r="H529" i="37"/>
  <c r="H541" i="37"/>
  <c r="G541" i="37"/>
  <c r="H454" i="37"/>
  <c r="G454" i="37"/>
  <c r="H476" i="37"/>
  <c r="G476" i="37"/>
  <c r="G562" i="37"/>
  <c r="G464" i="37"/>
  <c r="E184" i="3"/>
  <c r="B184" i="3" s="1"/>
  <c r="D423" i="1"/>
  <c r="E74" i="27"/>
  <c r="H1077" i="37"/>
  <c r="G106" i="37" l="1"/>
  <c r="H106" i="37"/>
  <c r="D1039" i="37"/>
  <c r="K44" i="42"/>
  <c r="H1293" i="37"/>
  <c r="B29" i="42"/>
  <c r="G1293" i="37"/>
  <c r="H291" i="37"/>
  <c r="G291" i="37"/>
  <c r="H450" i="37"/>
  <c r="G450" i="37"/>
  <c r="J44" i="42"/>
  <c r="F74" i="27"/>
  <c r="C1039" i="37"/>
  <c r="H506" i="37"/>
  <c r="G506" i="37"/>
  <c r="H558" i="37"/>
  <c r="G558" i="37"/>
  <c r="H1058" i="37"/>
  <c r="G1058" i="37"/>
  <c r="J45" i="42"/>
  <c r="F180" i="27"/>
  <c r="C1145" i="37"/>
  <c r="G1145" i="37" s="1"/>
  <c r="D179" i="27"/>
  <c r="G1475" i="37"/>
  <c r="H1475" i="37"/>
  <c r="D643" i="1"/>
  <c r="C405" i="37"/>
  <c r="G1117" i="37"/>
  <c r="H1117" i="37"/>
  <c r="G983" i="37"/>
  <c r="H983" i="37"/>
  <c r="G124" i="37"/>
  <c r="H124" i="37"/>
  <c r="K58" i="42"/>
  <c r="C1510" i="37"/>
  <c r="K51" i="42"/>
  <c r="D1429" i="37"/>
  <c r="H520" i="37"/>
  <c r="G520" i="37"/>
  <c r="D638" i="1"/>
  <c r="C411" i="37"/>
  <c r="F423" i="1"/>
  <c r="G1377" i="37"/>
  <c r="H1377" i="37"/>
  <c r="C1429" i="37"/>
  <c r="G1429" i="37" s="1"/>
  <c r="J51" i="42"/>
  <c r="F148" i="36"/>
  <c r="H336" i="37"/>
  <c r="G336" i="37"/>
  <c r="F301" i="1"/>
  <c r="D410" i="1"/>
  <c r="C290" i="37"/>
  <c r="G3" i="37"/>
  <c r="H3" i="37"/>
  <c r="J39" i="42"/>
  <c r="D293" i="1"/>
  <c r="C2" i="37"/>
  <c r="F12" i="1"/>
  <c r="D415" i="1"/>
  <c r="D294" i="1"/>
  <c r="G303" i="37"/>
  <c r="H303" i="37"/>
  <c r="E638" i="1"/>
  <c r="D626" i="37" s="1"/>
  <c r="D411" i="37"/>
  <c r="E639" i="1"/>
  <c r="D627" i="37" s="1"/>
  <c r="G1089" i="37"/>
  <c r="H1089" i="37"/>
  <c r="H46" i="37"/>
  <c r="G46" i="37"/>
  <c r="K43" i="42"/>
  <c r="E12" i="27"/>
  <c r="D978" i="37"/>
  <c r="H40" i="37"/>
  <c r="G40" i="37"/>
  <c r="H1158" i="37"/>
  <c r="G1158" i="37"/>
  <c r="H131" i="37"/>
  <c r="G131" i="37"/>
  <c r="H388" i="37"/>
  <c r="G388" i="37"/>
  <c r="G616" i="37"/>
  <c r="H616" i="37"/>
  <c r="G293" i="3"/>
  <c r="E293" i="3" s="1"/>
  <c r="B293" i="3" s="1"/>
  <c r="C1509" i="37"/>
  <c r="K57" i="42"/>
  <c r="D404" i="37"/>
  <c r="E642" i="1"/>
  <c r="H342" i="37"/>
  <c r="G342" i="37"/>
  <c r="K40" i="42"/>
  <c r="D149" i="37"/>
  <c r="E292" i="1"/>
  <c r="F159" i="1"/>
  <c r="H258" i="37"/>
  <c r="G258" i="37"/>
  <c r="H1463" i="37"/>
  <c r="G295" i="3" s="1"/>
  <c r="E295" i="3" s="1"/>
  <c r="G1463" i="37"/>
  <c r="D4" i="33" s="1"/>
  <c r="L36" i="37" s="1"/>
  <c r="J43" i="42"/>
  <c r="D12" i="27"/>
  <c r="C978" i="37"/>
  <c r="F13" i="27"/>
  <c r="G1516" i="37"/>
  <c r="H1516" i="37"/>
  <c r="H475" i="37"/>
  <c r="G475" i="37"/>
  <c r="C519" i="37"/>
  <c r="F531" i="1"/>
  <c r="D639" i="1"/>
  <c r="H2" i="37"/>
  <c r="D411" i="1"/>
  <c r="H1145" i="37" l="1"/>
  <c r="G296" i="3"/>
  <c r="E296" i="3" s="1"/>
  <c r="B296" i="3" s="1"/>
  <c r="B295" i="3"/>
  <c r="E294" i="3"/>
  <c r="E31" i="42" s="1"/>
  <c r="F411" i="1"/>
  <c r="C400" i="37"/>
  <c r="F12" i="27"/>
  <c r="G268" i="3"/>
  <c r="E268" i="3" s="1"/>
  <c r="B268" i="3" s="1"/>
  <c r="C977" i="37"/>
  <c r="G263" i="3"/>
  <c r="H149" i="37"/>
  <c r="G149" i="37"/>
  <c r="D630" i="37"/>
  <c r="H1509" i="37"/>
  <c r="G1509" i="37"/>
  <c r="C284" i="37"/>
  <c r="F294" i="1"/>
  <c r="C399" i="37"/>
  <c r="F410" i="1"/>
  <c r="H411" i="37"/>
  <c r="G411" i="37"/>
  <c r="H1510" i="37"/>
  <c r="G1510" i="37"/>
  <c r="C1144" i="37"/>
  <c r="F179" i="27"/>
  <c r="G1039" i="37"/>
  <c r="H1039" i="37"/>
  <c r="C627" i="37"/>
  <c r="F639" i="1"/>
  <c r="H519" i="37"/>
  <c r="G519" i="37"/>
  <c r="H978" i="37"/>
  <c r="G978" i="37"/>
  <c r="D282" i="37"/>
  <c r="E416" i="1"/>
  <c r="F292" i="1"/>
  <c r="E294" i="1"/>
  <c r="D284" i="37" s="1"/>
  <c r="E293" i="1"/>
  <c r="D283" i="37" s="1"/>
  <c r="H263" i="3"/>
  <c r="D977" i="37"/>
  <c r="C404" i="37"/>
  <c r="H404" i="37" s="1"/>
  <c r="F415" i="1"/>
  <c r="D642" i="1"/>
  <c r="D417" i="1"/>
  <c r="G2" i="37"/>
  <c r="C283" i="37"/>
  <c r="G290" i="37"/>
  <c r="H290" i="37"/>
  <c r="C626" i="37"/>
  <c r="F638" i="1"/>
  <c r="C631" i="37"/>
  <c r="D645" i="1"/>
  <c r="L4" i="37"/>
  <c r="K4" i="37"/>
  <c r="K3" i="3"/>
  <c r="H1429" i="37"/>
  <c r="G299" i="3" s="1"/>
  <c r="E299" i="3" s="1"/>
  <c r="B33" i="42"/>
  <c r="E4" i="36"/>
  <c r="L35" i="37" s="1"/>
  <c r="G404" i="37"/>
  <c r="D418" i="1"/>
  <c r="G292" i="3"/>
  <c r="E292" i="3" s="1"/>
  <c r="B292" i="3" s="1"/>
  <c r="G300" i="3"/>
  <c r="E300" i="3" s="1"/>
  <c r="B300" i="3" s="1"/>
  <c r="G291" i="3" l="1"/>
  <c r="E291" i="3" s="1"/>
  <c r="E290" i="3" s="1"/>
  <c r="E33" i="42" s="1"/>
  <c r="C4" i="30"/>
  <c r="L37" i="37" s="1"/>
  <c r="F293" i="1"/>
  <c r="B299" i="3"/>
  <c r="E298" i="3"/>
  <c r="E29" i="42" s="1"/>
  <c r="B291" i="3"/>
  <c r="N3" i="3"/>
  <c r="K6" i="37"/>
  <c r="F645" i="1"/>
  <c r="C633" i="37"/>
  <c r="C630" i="37"/>
  <c r="G630" i="37" s="1"/>
  <c r="F642" i="1"/>
  <c r="D644" i="1"/>
  <c r="D405" i="37"/>
  <c r="E643" i="1"/>
  <c r="E418" i="1"/>
  <c r="D407" i="37" s="1"/>
  <c r="F416" i="1"/>
  <c r="E417" i="1"/>
  <c r="D406" i="37" s="1"/>
  <c r="G1144" i="37"/>
  <c r="H1144" i="37"/>
  <c r="H399" i="37"/>
  <c r="G399" i="37"/>
  <c r="H284" i="37"/>
  <c r="G284" i="37"/>
  <c r="B27" i="42"/>
  <c r="G977" i="37"/>
  <c r="C407" i="37"/>
  <c r="F418" i="1"/>
  <c r="G626" i="37"/>
  <c r="H626" i="37"/>
  <c r="G283" i="37"/>
  <c r="H283" i="37"/>
  <c r="C406" i="37"/>
  <c r="F417" i="1"/>
  <c r="G282" i="37"/>
  <c r="H282" i="37"/>
  <c r="G627" i="37"/>
  <c r="H627" i="37"/>
  <c r="H400" i="37"/>
  <c r="G400" i="37"/>
  <c r="H977" i="37"/>
  <c r="E263" i="3"/>
  <c r="G407" i="37" l="1"/>
  <c r="G269" i="3"/>
  <c r="E269" i="3" s="1"/>
  <c r="B269" i="3" s="1"/>
  <c r="B263" i="3"/>
  <c r="G406" i="37"/>
  <c r="H406" i="37"/>
  <c r="K3" i="37"/>
  <c r="L3" i="37"/>
  <c r="M3" i="3"/>
  <c r="D631" i="37"/>
  <c r="E645" i="1"/>
  <c r="F643" i="1"/>
  <c r="E644" i="1"/>
  <c r="F644" i="1" s="1"/>
  <c r="C632" i="37"/>
  <c r="D648" i="1"/>
  <c r="H405" i="37"/>
  <c r="G405" i="37"/>
  <c r="D649" i="1"/>
  <c r="H630" i="37"/>
  <c r="Q19" i="3"/>
  <c r="E4" i="27"/>
  <c r="L34" i="37" s="1"/>
  <c r="H407" i="37"/>
  <c r="E262" i="3" l="1"/>
  <c r="E27" i="42" s="1"/>
  <c r="E648" i="1"/>
  <c r="D632" i="37"/>
  <c r="H632" i="37" s="1"/>
  <c r="E649" i="1"/>
  <c r="D633" i="37"/>
  <c r="F649" i="1"/>
  <c r="J42" i="42"/>
  <c r="C637" i="37"/>
  <c r="C636" i="37"/>
  <c r="F648" i="1"/>
  <c r="J41" i="42"/>
  <c r="G631" i="37"/>
  <c r="H631" i="37"/>
  <c r="D637" i="37" l="1"/>
  <c r="H637" i="37" s="1"/>
  <c r="K42" i="42"/>
  <c r="K41" i="42"/>
  <c r="D636" i="37"/>
  <c r="G636" i="37" s="1"/>
  <c r="G633" i="37"/>
  <c r="H633" i="37"/>
  <c r="G632" i="37"/>
  <c r="H636" i="37"/>
  <c r="G637" i="37" l="1"/>
  <c r="L28" i="37" s="1"/>
  <c r="G8" i="3" s="1"/>
  <c r="E8" i="3" s="1"/>
  <c r="B8" i="3" s="1"/>
  <c r="K29" i="37"/>
  <c r="G157" i="3"/>
  <c r="E157" i="3" s="1"/>
  <c r="K28" i="37"/>
  <c r="B157" i="3"/>
  <c r="H158" i="3"/>
  <c r="G158" i="3" s="1"/>
  <c r="E158" i="3" s="1"/>
  <c r="B158" i="3" s="1"/>
  <c r="J6" i="42"/>
  <c r="B25" i="42"/>
  <c r="E4" i="1"/>
  <c r="L33" i="37" s="1"/>
  <c r="L29" i="37"/>
  <c r="J3" i="3" l="1"/>
  <c r="K2" i="37"/>
  <c r="L2" i="37"/>
  <c r="E23" i="3"/>
  <c r="E25" i="42" s="1"/>
  <c r="L259" i="3" l="1"/>
  <c r="G20" i="3"/>
  <c r="H20" i="3"/>
  <c r="M259" i="3"/>
  <c r="L19" i="3"/>
  <c r="J10" i="3"/>
  <c r="G22" i="3"/>
  <c r="J11" i="3"/>
  <c r="H22" i="3"/>
  <c r="J16" i="3"/>
  <c r="G21" i="3"/>
  <c r="K10" i="3"/>
  <c r="H21" i="3"/>
  <c r="I11" i="3"/>
  <c r="I13" i="3"/>
  <c r="K15" i="3"/>
  <c r="L20" i="3"/>
  <c r="J12" i="3"/>
  <c r="I10" i="3"/>
  <c r="I9" i="3"/>
  <c r="I15" i="3"/>
  <c r="K12" i="3"/>
  <c r="J14" i="3"/>
  <c r="K16" i="3"/>
  <c r="K14" i="3"/>
  <c r="H6" i="3"/>
  <c r="E6" i="3" s="1"/>
  <c r="K11" i="3"/>
  <c r="J9" i="3"/>
  <c r="J21" i="3"/>
  <c r="I21" i="3"/>
  <c r="M20" i="3"/>
  <c r="I17" i="3"/>
  <c r="M19" i="3"/>
  <c r="F19" i="3" s="1"/>
  <c r="K13" i="3"/>
  <c r="J17" i="3"/>
  <c r="I12" i="3"/>
  <c r="E12" i="3" s="1"/>
  <c r="B12" i="3" s="1"/>
  <c r="J13" i="3"/>
  <c r="J15" i="3"/>
  <c r="K9" i="3"/>
  <c r="G19" i="3"/>
  <c r="I16" i="3"/>
  <c r="K17" i="3"/>
  <c r="H19" i="3"/>
  <c r="F259" i="3" l="1"/>
  <c r="F23" i="3" s="1"/>
  <c r="E16" i="3"/>
  <c r="B16" i="3" s="1"/>
  <c r="E15" i="3"/>
  <c r="B15" i="3" s="1"/>
  <c r="E10" i="3"/>
  <c r="B10" i="3" s="1"/>
  <c r="B259" i="3"/>
  <c r="B6" i="3"/>
  <c r="E14" i="3"/>
  <c r="B14" i="3" s="1"/>
  <c r="F20" i="3"/>
  <c r="F18" i="3" s="1"/>
  <c r="E13" i="3"/>
  <c r="B13" i="3" s="1"/>
  <c r="E21" i="3"/>
  <c r="B21" i="3" s="1"/>
  <c r="E22" i="3"/>
  <c r="B22" i="3" s="1"/>
  <c r="E19" i="3"/>
  <c r="E17" i="3"/>
  <c r="B17" i="3" s="1"/>
  <c r="E9" i="3"/>
  <c r="B9" i="3" s="1"/>
  <c r="E11" i="3"/>
  <c r="B11" i="3" s="1"/>
  <c r="E20" i="3"/>
  <c r="B20" i="3" s="1"/>
  <c r="B19" i="3" l="1"/>
  <c r="E18" i="3"/>
  <c r="E4" i="3"/>
  <c r="F3" i="3"/>
  <c r="E3" i="3" l="1"/>
  <c r="H35" i="42" s="1"/>
  <c r="K30" i="37"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<sst xmlns="http://schemas.openxmlformats.org/spreadsheetml/2006/main" count="4795" uniqueCount="4329">
  <si>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</si>
  <si>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</si>
  <si>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</si>
  <si>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</si>
  <si>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</si>
  <si>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</si>
  <si>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</si>
  <si>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</si>
  <si>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</si>
  <si>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</si>
  <si>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</si>
  <si>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</si>
  <si>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</si>
  <si>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</si>
  <si>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</si>
  <si>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</si>
  <si>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</si>
  <si>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</si>
  <si>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</si>
  <si>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</si>
  <si>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</si>
  <si>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</si>
  <si>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</si>
  <si>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</si>
  <si>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</si>
  <si>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</si>
  <si>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</si>
  <si>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</si>
  <si>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</si>
  <si>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</si>
  <si>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</si>
  <si>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</si>
  <si>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</si>
  <si>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</si>
  <si>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</si>
  <si>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</si>
  <si>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</si>
  <si>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</si>
  <si>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</si>
  <si>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</si>
  <si>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</si>
  <si>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</si>
  <si>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</si>
  <si>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</si>
  <si>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</si>
  <si>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</si>
  <si>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</si>
  <si>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</si>
  <si>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</si>
  <si>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</si>
  <si>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</si>
  <si>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</si>
  <si>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</si>
  <si>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</si>
  <si>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</si>
  <si>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</si>
  <si>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</si>
  <si>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</si>
  <si>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</si>
  <si>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</si>
  <si>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</si>
  <si>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</si>
  <si>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</si>
  <si>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</si>
  <si>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</si>
  <si>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</si>
  <si>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</si>
  <si>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</si>
  <si>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</si>
  <si>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</si>
  <si>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</si>
  <si>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</si>
  <si>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</si>
  <si>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</si>
  <si>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</si>
  <si>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</si>
  <si>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</si>
  <si>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</si>
  <si>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</si>
  <si>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</si>
  <si>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</si>
  <si>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</si>
  <si>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</si>
  <si>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</si>
  <si>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</si>
  <si>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</si>
  <si>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</si>
  <si>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</si>
  <si>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</si>
  <si>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</si>
  <si>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</si>
  <si>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</si>
  <si>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</si>
  <si>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</si>
  <si>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</si>
  <si>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</si>
  <si>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</si>
  <si>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</si>
  <si>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</si>
  <si>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</si>
  <si>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</si>
  <si>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</si>
  <si>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</si>
  <si>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</si>
  <si>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</si>
  <si>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</si>
  <si>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</si>
  <si>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</si>
  <si>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</si>
  <si>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</si>
  <si>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</si>
  <si>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</si>
  <si>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</si>
  <si>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</si>
  <si>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</si>
  <si>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</si>
  <si>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</si>
  <si>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</si>
  <si>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</si>
  <si>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</si>
  <si>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</si>
  <si>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</si>
  <si>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</si>
  <si>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</si>
  <si>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</si>
  <si>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</si>
  <si>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</si>
  <si>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</si>
  <si>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</si>
  <si>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</si>
  <si>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</si>
  <si>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</si>
  <si>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</si>
  <si>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</si>
  <si>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</si>
  <si>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</si>
  <si>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</si>
  <si>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</si>
  <si>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</si>
  <si>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</si>
  <si>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</si>
  <si>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</si>
  <si>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</si>
  <si>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</si>
  <si>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</si>
  <si>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</si>
  <si>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</si>
  <si>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</si>
  <si>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</si>
  <si>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</si>
  <si>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</si>
  <si>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</si>
  <si>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</si>
  <si>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</si>
  <si>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</si>
  <si>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</si>
  <si>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</si>
  <si>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</si>
  <si>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</si>
  <si>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</si>
  <si>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</si>
  <si>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</si>
  <si>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</si>
  <si>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</si>
  <si>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</si>
  <si>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</si>
  <si>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</si>
  <si>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</si>
  <si>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</si>
  <si>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</si>
  <si>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</si>
  <si>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</si>
  <si>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</si>
  <si>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</si>
  <si>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</si>
  <si>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</si>
  <si>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</si>
  <si>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</si>
  <si>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</si>
  <si>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</si>
  <si>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</si>
  <si>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</si>
  <si>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</si>
  <si>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</si>
  <si>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</si>
  <si>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</si>
  <si>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</si>
  <si>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</si>
  <si>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</si>
  <si>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</si>
  <si>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</si>
  <si>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</si>
  <si>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</si>
  <si>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</si>
  <si>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</si>
  <si>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</si>
  <si>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</si>
  <si>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</si>
  <si>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</si>
  <si>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</si>
  <si>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</si>
  <si>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</si>
  <si>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</si>
  <si>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</si>
  <si>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</si>
  <si>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</si>
  <si>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</si>
  <si>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</si>
  <si>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</si>
  <si>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</si>
  <si>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</si>
  <si>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</si>
  <si>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</si>
  <si>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</si>
  <si>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</si>
  <si>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</si>
  <si>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</si>
  <si>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</si>
  <si>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</si>
  <si>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</si>
  <si>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</si>
  <si>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</si>
  <si>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</si>
  <si>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</si>
  <si>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</si>
  <si>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</si>
  <si>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</si>
  <si>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</si>
  <si>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</si>
  <si>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</si>
  <si>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</si>
  <si>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</si>
  <si>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</si>
  <si>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</si>
  <si>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</si>
  <si>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</si>
  <si>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</si>
  <si>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</si>
  <si>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</si>
  <si>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</si>
  <si>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</si>
  <si>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</si>
  <si>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</si>
  <si>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</si>
  <si>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</si>
  <si>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</si>
  <si>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</si>
  <si>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</si>
  <si>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</si>
  <si>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</si>
  <si>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</si>
  <si>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</si>
  <si>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</si>
  <si>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</si>
  <si>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</si>
  <si>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</si>
  <si>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</si>
  <si>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</si>
  <si>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</si>
  <si>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</si>
  <si>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</si>
  <si>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</si>
  <si>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</si>
  <si>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</si>
  <si>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</si>
  <si>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</si>
  <si>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</si>
  <si>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</si>
  <si>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</si>
  <si>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</si>
  <si>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</si>
  <si>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</si>
  <si>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</si>
  <si>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</si>
  <si>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</si>
  <si>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</si>
  <si>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</si>
  <si>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</si>
  <si>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</si>
  <si>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</si>
  <si>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</si>
  <si>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</si>
  <si>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</si>
  <si>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</si>
  <si>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</si>
  <si>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</si>
  <si>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</si>
  <si>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</si>
  <si>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</si>
  <si>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</si>
  <si>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</si>
  <si>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</si>
  <si>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</si>
  <si>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</si>
  <si>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</si>
  <si>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</si>
  <si>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</si>
  <si>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</si>
  <si>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</si>
  <si>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</si>
  <si>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</si>
  <si>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</si>
  <si>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</si>
  <si>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</si>
  <si>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</si>
  <si>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</si>
  <si>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</si>
  <si>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</si>
  <si>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</si>
  <si>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</si>
  <si>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</si>
  <si>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</si>
  <si>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</si>
  <si>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</si>
  <si>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</si>
  <si>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</si>
  <si>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</si>
  <si>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</si>
  <si>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</si>
  <si>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</si>
  <si>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</si>
  <si>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</si>
  <si>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</si>
  <si>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</si>
  <si>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</si>
  <si>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</si>
  <si>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</si>
  <si>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</si>
  <si>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</si>
  <si>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</si>
  <si>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</si>
  <si>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</si>
  <si>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</si>
  <si>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</si>
  <si>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</si>
  <si>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</si>
  <si>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</si>
  <si>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</si>
  <si>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</si>
  <si>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</si>
  <si>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</si>
  <si>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</si>
  <si>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</si>
  <si>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</si>
  <si>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</si>
  <si>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</si>
  <si>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</si>
  <si>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</si>
  <si>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</si>
  <si>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</si>
  <si>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</si>
  <si>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</si>
  <si>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</si>
  <si>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</si>
  <si>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</si>
  <si>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</si>
  <si>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</si>
  <si>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</si>
  <si>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</si>
  <si>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</si>
  <si>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</si>
  <si>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</si>
  <si>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</si>
  <si>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</si>
  <si>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</si>
  <si>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</si>
  <si>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</si>
  <si>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</si>
  <si>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</si>
  <si>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</si>
  <si>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</si>
  <si>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</si>
  <si>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</si>
  <si>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</si>
  <si>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</si>
  <si>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</si>
  <si>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</si>
  <si>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</si>
  <si>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</si>
  <si>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</si>
  <si>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</si>
  <si>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</si>
  <si>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</si>
  <si>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</si>
  <si>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</si>
  <si>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</si>
  <si>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</si>
  <si>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</si>
  <si>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</si>
  <si>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</si>
  <si>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</si>
  <si>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</si>
  <si>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</si>
  <si>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</si>
  <si>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</si>
  <si>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</si>
  <si>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</si>
  <si>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</si>
  <si>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</si>
  <si>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</si>
  <si>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</si>
  <si>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</si>
  <si>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</si>
  <si>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</si>
  <si>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</si>
  <si>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</si>
  <si>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</si>
  <si>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</si>
  <si>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</si>
  <si>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</si>
  <si>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</si>
  <si>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</si>
  <si>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</si>
  <si>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</si>
  <si>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</si>
  <si>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</si>
  <si>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</si>
  <si>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</si>
  <si>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</si>
  <si>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</si>
  <si>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</si>
  <si>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</si>
  <si>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</si>
  <si>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</si>
  <si>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</si>
  <si>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</si>
  <si>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</si>
  <si>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</si>
  <si>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</si>
  <si>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</si>
  <si>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</si>
  <si>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</si>
  <si>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</si>
  <si>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</si>
  <si>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</si>
  <si>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</si>
  <si>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</si>
  <si>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</si>
  <si>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</si>
  <si>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</si>
  <si>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</si>
  <si>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</si>
  <si>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</si>
  <si>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</si>
  <si>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</si>
  <si>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</si>
  <si>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</si>
  <si>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</si>
  <si>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</si>
  <si>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</si>
  <si>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</si>
  <si>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</si>
  <si>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</si>
  <si>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</si>
  <si>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</si>
  <si>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</si>
  <si>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</si>
  <si>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</si>
  <si>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</si>
  <si>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</si>
  <si>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</si>
  <si>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</si>
  <si>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</si>
  <si>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</si>
  <si>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</si>
  <si>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</si>
  <si>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</si>
  <si>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</si>
  <si>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</si>
  <si>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</si>
  <si>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</si>
  <si>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</si>
  <si>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</si>
  <si>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</si>
  <si>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</si>
  <si>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</si>
  <si>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</si>
  <si>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</si>
  <si>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</si>
  <si>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</si>
  <si>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</si>
  <si>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</si>
  <si>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</si>
  <si>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</si>
  <si>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</si>
  <si>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</si>
  <si>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</si>
  <si>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</si>
  <si>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</si>
  <si>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</si>
  <si>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</si>
  <si>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</si>
  <si>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</si>
  <si>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</si>
  <si>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</si>
  <si>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</si>
  <si>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</si>
  <si>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</si>
  <si>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</si>
  <si>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</si>
  <si>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</si>
  <si>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</si>
  <si>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</si>
  <si>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</si>
  <si>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</si>
  <si>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</si>
  <si>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</si>
  <si>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</si>
  <si>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</si>
  <si>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</si>
  <si>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</si>
  <si>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</si>
  <si>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</si>
  <si>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</si>
  <si>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</si>
  <si>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</si>
  <si>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</si>
  <si>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</si>
  <si>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</si>
  <si>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</si>
  <si>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</si>
  <si>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</si>
  <si>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</si>
  <si>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</si>
  <si>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</si>
  <si>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</si>
  <si>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</si>
  <si>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</si>
  <si>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</si>
  <si>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</si>
  <si>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</si>
  <si>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</si>
  <si>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</si>
  <si>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</si>
  <si>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</si>
  <si>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</si>
  <si>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</si>
  <si>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</si>
  <si>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</si>
  <si>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</si>
  <si>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</si>
  <si>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</si>
  <si>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</si>
  <si>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</si>
  <si>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</si>
  <si>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</si>
  <si>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</si>
  <si>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</si>
  <si>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</si>
  <si>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</si>
  <si>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</si>
  <si>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</si>
  <si>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</si>
  <si>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</si>
  <si>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</si>
  <si>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</si>
  <si>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</si>
  <si>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</si>
  <si>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</si>
  <si>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</si>
  <si>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</si>
  <si>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</si>
  <si>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</si>
  <si>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</si>
  <si>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</si>
  <si>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</si>
  <si>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</si>
  <si>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</si>
  <si>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</si>
  <si>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</si>
  <si>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</si>
  <si>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</si>
  <si>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</si>
  <si>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</si>
  <si>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</si>
  <si>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</si>
  <si>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</si>
  <si>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</si>
  <si>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</si>
  <si>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</si>
  <si>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</si>
  <si>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</si>
  <si>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</si>
  <si>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</si>
  <si>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</si>
  <si>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</si>
  <si>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</si>
  <si>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</si>
  <si>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</si>
  <si>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</si>
  <si>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</si>
  <si>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</si>
  <si>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</si>
  <si>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</si>
  <si>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</si>
  <si>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</si>
  <si>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</si>
  <si>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</si>
  <si>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</si>
  <si>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</si>
  <si>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</si>
  <si>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</si>
  <si>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</si>
  <si>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</si>
  <si>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</si>
  <si>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</si>
  <si>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</si>
  <si>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</si>
  <si>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</si>
  <si>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</si>
  <si>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</si>
  <si>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</si>
  <si>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</si>
  <si>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</si>
  <si>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</si>
  <si>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</si>
  <si>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</si>
  <si>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</si>
  <si>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</si>
  <si>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</si>
  <si>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</si>
  <si>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</si>
  <si>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</si>
  <si>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</si>
  <si>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</si>
  <si>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</si>
  <si>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</si>
  <si>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</si>
  <si>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</si>
  <si>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</si>
  <si>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</si>
  <si>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</si>
  <si>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</si>
  <si>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</si>
  <si>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</si>
  <si>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</si>
  <si>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</si>
  <si>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</si>
  <si>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</si>
  <si>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</si>
  <si>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</si>
  <si>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</si>
  <si>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</si>
  <si>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</si>
  <si>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</si>
  <si>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</si>
  <si>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</si>
  <si>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</si>
  <si>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</si>
  <si>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</si>
  <si>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</si>
  <si>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</si>
  <si>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</si>
  <si>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</si>
  <si>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</si>
  <si>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</si>
  <si>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</si>
  <si>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</si>
  <si>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</si>
  <si>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</si>
  <si>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</si>
  <si>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</si>
  <si>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</si>
  <si>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</si>
  <si>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</si>
  <si>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</si>
  <si>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</si>
  <si>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</si>
  <si>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</si>
  <si>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</si>
  <si>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</si>
  <si>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</si>
  <si>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</si>
  <si>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</si>
  <si>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</si>
  <si>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</si>
  <si>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</si>
  <si>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</si>
  <si>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</si>
  <si>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</si>
  <si>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</si>
  <si>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</si>
  <si>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</si>
  <si>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</si>
  <si>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</si>
  <si>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</si>
  <si>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</si>
  <si>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</si>
  <si>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</si>
  <si>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</si>
  <si>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</si>
  <si>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</si>
  <si>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</si>
  <si>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</si>
  <si>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</si>
  <si>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</si>
  <si>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</si>
  <si>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</si>
  <si>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</si>
  <si>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</si>
  <si>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</si>
  <si>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</si>
  <si>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</si>
  <si>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</si>
  <si>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</si>
  <si>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</si>
  <si>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</si>
  <si>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</si>
  <si>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</si>
  <si>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</si>
  <si>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</si>
  <si>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</si>
  <si>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</si>
  <si>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</si>
  <si>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</si>
  <si>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</si>
  <si>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</si>
  <si>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</si>
  <si>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</si>
  <si>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</si>
  <si>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</si>
  <si>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</si>
  <si>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</si>
  <si>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</si>
  <si>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</si>
  <si>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</si>
  <si>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</si>
  <si>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</si>
  <si>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</si>
  <si>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</si>
  <si>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</si>
  <si>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</si>
  <si>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</si>
  <si>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</si>
  <si>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</si>
  <si>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</si>
  <si>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</si>
  <si>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</si>
  <si>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</si>
  <si>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</si>
  <si>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</si>
  <si>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</si>
  <si>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</si>
  <si>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</si>
  <si>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</si>
  <si>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</si>
  <si>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</si>
  <si>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</si>
  <si>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</si>
  <si>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</si>
  <si>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</si>
  <si>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</si>
  <si>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</si>
  <si>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</si>
  <si>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</si>
  <si>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</si>
  <si>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</si>
  <si>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</si>
  <si>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</si>
  <si>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</si>
  <si>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</si>
  <si>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</si>
  <si>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</si>
  <si>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</si>
  <si>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</si>
  <si>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</si>
  <si>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</si>
  <si>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</si>
  <si>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</si>
  <si>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</si>
  <si>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</si>
  <si>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</si>
  <si>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</si>
  <si>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</si>
  <si>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</si>
  <si>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</si>
  <si>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</si>
  <si>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</si>
  <si>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</si>
  <si>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</si>
  <si>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</si>
  <si>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</si>
  <si>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</si>
  <si>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</si>
  <si>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</si>
  <si>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</si>
  <si>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</si>
  <si>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</si>
  <si>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</si>
  <si>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</si>
  <si>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</si>
  <si>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</si>
  <si>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</si>
  <si>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</si>
  <si>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</si>
  <si>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</si>
  <si>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</si>
  <si>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</si>
  <si>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</si>
  <si>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</si>
  <si>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</si>
  <si>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</si>
  <si>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</si>
  <si>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</si>
  <si>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</si>
  <si>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</si>
  <si>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</si>
  <si>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</si>
  <si>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</si>
  <si>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</si>
  <si>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</si>
  <si>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</si>
  <si>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</si>
  <si>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</si>
  <si>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</si>
  <si>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</si>
  <si>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</si>
  <si>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</si>
  <si>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</si>
  <si>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</si>
  <si>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</si>
  <si>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</si>
  <si>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</si>
  <si>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</si>
  <si>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</si>
  <si>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</si>
  <si>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</si>
  <si>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</si>
  <si>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</si>
  <si>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</si>
  <si>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</si>
  <si>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</si>
  <si>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</si>
  <si>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</si>
  <si>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</si>
  <si>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</si>
  <si>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</si>
  <si>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</si>
  <si>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</si>
  <si>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</si>
  <si>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</si>
  <si>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</si>
  <si>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</si>
  <si>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</si>
  <si>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</si>
  <si>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</si>
  <si>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</si>
  <si>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</si>
  <si>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</si>
  <si>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</si>
  <si>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</si>
  <si>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</si>
  <si>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</si>
  <si>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</si>
  <si>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</si>
  <si>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</si>
  <si>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</si>
  <si>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</si>
  <si>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</si>
  <si>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</si>
  <si>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</si>
  <si>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</si>
  <si>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</si>
  <si>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</si>
  <si>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</si>
  <si>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</si>
  <si>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</si>
  <si>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</si>
  <si>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</si>
  <si>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</si>
  <si>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</si>
  <si>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</si>
  <si>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</si>
  <si>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</si>
  <si>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</si>
  <si>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</si>
  <si>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</si>
  <si>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</si>
  <si>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</si>
  <si>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</si>
  <si>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</si>
  <si>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</si>
  <si>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</si>
  <si>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</si>
  <si>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</si>
  <si>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</si>
  <si>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</si>
  <si>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</si>
  <si>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</si>
  <si>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</si>
  <si>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</si>
  <si>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</si>
  <si>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</si>
  <si>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</si>
  <si>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</si>
  <si>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</si>
  <si>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</si>
  <si>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</si>
  <si>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</si>
  <si>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</si>
  <si>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</si>
  <si>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</si>
  <si>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</si>
  <si>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</si>
  <si>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</si>
  <si>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</si>
  <si>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</si>
  <si>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</si>
  <si>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</si>
  <si>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</si>
  <si>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</si>
  <si>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</si>
  <si>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</si>
  <si>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</si>
  <si>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</si>
  <si>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</si>
  <si>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</si>
  <si>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</si>
  <si>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</si>
  <si>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</si>
  <si>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</si>
  <si>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</si>
  <si>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</si>
  <si>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</si>
  <si>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</si>
  <si>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</si>
  <si>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</si>
  <si>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</si>
  <si>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</si>
  <si>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</si>
  <si>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</si>
  <si>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</si>
  <si>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</si>
  <si>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</si>
  <si>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</si>
  <si>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</si>
  <si>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</si>
  <si>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</si>
  <si>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</si>
  <si>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</si>
  <si>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</si>
  <si>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</si>
  <si>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</si>
  <si>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</si>
  <si>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</si>
  <si>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</si>
  <si>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</si>
  <si>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</si>
  <si>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</si>
  <si>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</si>
  <si>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</si>
  <si>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</si>
  <si>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</si>
  <si>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</si>
  <si>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</si>
  <si>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</si>
  <si>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</si>
  <si>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</si>
  <si>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</si>
  <si>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</si>
  <si>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</si>
  <si>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</si>
  <si>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</si>
  <si>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</si>
  <si>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</si>
  <si>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</si>
  <si>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</si>
  <si>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</si>
  <si>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</si>
  <si>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</si>
  <si>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</si>
  <si>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</si>
  <si>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</si>
  <si>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</si>
  <si>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</si>
  <si>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</si>
  <si>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</si>
  <si>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</si>
  <si>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</si>
  <si>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</si>
  <si>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</si>
  <si>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</si>
  <si>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</si>
  <si>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</si>
  <si>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</si>
  <si>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</si>
  <si>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</si>
  <si>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</si>
  <si>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</si>
  <si>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</si>
  <si>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</si>
  <si>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</si>
  <si>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</si>
  <si>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</si>
  <si>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</si>
  <si>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</si>
  <si>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</si>
  <si>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</si>
  <si>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</si>
  <si>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</si>
  <si>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</si>
  <si>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</si>
  <si>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</si>
  <si>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</si>
  <si>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</si>
  <si>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</si>
  <si>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</si>
  <si>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</si>
  <si>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</si>
  <si>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</si>
  <si>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</si>
  <si>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</si>
  <si>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</si>
  <si>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</si>
  <si>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</si>
  <si>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</si>
  <si>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</si>
  <si>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</si>
  <si>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</si>
  <si>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</si>
  <si>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</si>
  <si>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</si>
  <si>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</si>
  <si>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</si>
  <si>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</si>
  <si>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</si>
  <si>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</si>
  <si>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</si>
  <si>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</si>
  <si>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</si>
  <si>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</si>
  <si>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</si>
  <si>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</si>
  <si>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</si>
  <si>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</si>
  <si>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</si>
  <si>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</si>
  <si>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</si>
  <si>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</si>
  <si>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</si>
  <si>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</si>
  <si>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</si>
  <si>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</si>
  <si>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</si>
  <si>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</si>
  <si>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</si>
  <si>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</si>
  <si>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</si>
  <si>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</si>
  <si>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</si>
  <si>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</si>
  <si>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</si>
  <si>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</si>
  <si>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</si>
  <si>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</si>
  <si>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</si>
  <si>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</si>
  <si>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</si>
  <si>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</si>
  <si>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</si>
  <si>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</si>
  <si>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</si>
  <si>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</si>
  <si>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</si>
  <si>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</si>
  <si>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</si>
  <si>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</si>
  <si>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</si>
  <si>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</si>
  <si>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</si>
  <si>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</si>
  <si>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</si>
  <si>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</si>
  <si>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</si>
  <si>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</si>
  <si>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</si>
  <si>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</si>
  <si>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</si>
  <si>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</si>
  <si>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</si>
  <si>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</si>
  <si>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</si>
  <si>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</si>
  <si>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</si>
  <si>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</si>
  <si>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</si>
  <si>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</si>
  <si>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</si>
  <si>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</si>
  <si>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</si>
  <si>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</si>
  <si>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</si>
  <si>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</si>
  <si>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</si>
  <si>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</si>
  <si>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</si>
  <si>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</si>
  <si>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</si>
  <si>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</si>
  <si>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</si>
  <si>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</si>
  <si>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</si>
  <si>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</si>
  <si>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</si>
  <si>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</si>
  <si>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</si>
  <si>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</si>
  <si>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</si>
  <si>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</si>
  <si>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</si>
  <si>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</si>
  <si>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</si>
  <si>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</si>
  <si>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</si>
  <si>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</si>
  <si>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</si>
  <si>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</si>
  <si>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</si>
  <si>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</si>
  <si>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</si>
  <si>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</si>
  <si>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</si>
  <si>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</si>
  <si>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</si>
  <si>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</si>
  <si>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</si>
  <si>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</si>
  <si>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</si>
  <si>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</si>
  <si>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</si>
  <si>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</si>
  <si>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</si>
  <si>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</si>
  <si>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</si>
  <si>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</si>
  <si>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</si>
  <si>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</si>
  <si>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</si>
  <si>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</si>
  <si>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</si>
  <si>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</si>
  <si>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</si>
  <si>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</si>
  <si>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</si>
  <si>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</si>
  <si>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</si>
  <si>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</si>
  <si>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</si>
  <si>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</si>
  <si>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</si>
  <si>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</si>
  <si>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</si>
  <si>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</si>
  <si>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</si>
  <si>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</si>
  <si>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</si>
  <si>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</si>
  <si>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</si>
  <si>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</si>
  <si>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</si>
  <si>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</si>
  <si>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</si>
  <si>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</si>
  <si>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</si>
  <si>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</si>
  <si>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</si>
  <si>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</si>
  <si>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</si>
  <si>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</si>
  <si>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</si>
  <si>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</si>
  <si>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</si>
  <si>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</si>
  <si>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</si>
  <si>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</si>
  <si>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</si>
  <si>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</si>
  <si>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</si>
  <si>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</si>
  <si>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</si>
  <si>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</si>
  <si>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</si>
  <si>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</si>
  <si>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</si>
  <si>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</si>
  <si>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</si>
  <si>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</si>
  <si>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</si>
  <si>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</si>
  <si>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</si>
  <si>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</si>
  <si>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</si>
  <si>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</si>
  <si>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</si>
  <si>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</si>
  <si>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</si>
  <si>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</si>
  <si>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</si>
  <si>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</si>
  <si>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</si>
  <si>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</si>
  <si>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</si>
  <si>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</si>
  <si>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</si>
  <si>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</si>
  <si>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</si>
  <si>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</si>
  <si>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</si>
  <si>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</si>
  <si>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</si>
  <si>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</si>
  <si>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</si>
  <si>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</si>
  <si>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</si>
  <si>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</si>
  <si>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</si>
  <si>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</si>
  <si>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</si>
  <si>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</si>
  <si>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</si>
  <si>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</si>
  <si>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</si>
  <si>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</si>
  <si>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</si>
  <si>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</si>
  <si>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</si>
  <si>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</si>
  <si>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</si>
  <si>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</si>
  <si>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</si>
  <si>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</si>
  <si>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</si>
  <si>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</si>
  <si>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</si>
  <si>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</si>
  <si>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</si>
  <si>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</si>
  <si>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</si>
  <si>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</si>
  <si>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</si>
  <si>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</si>
  <si>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</si>
  <si>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</si>
  <si>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</si>
  <si>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</si>
  <si>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</si>
  <si>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</si>
  <si>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</si>
  <si>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</si>
  <si>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</si>
  <si>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</si>
  <si>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</si>
  <si>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</si>
  <si>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</si>
  <si>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</si>
  <si>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</si>
  <si>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</si>
  <si>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</si>
  <si>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</si>
  <si>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</si>
  <si>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</si>
  <si>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</si>
  <si>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</si>
  <si>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</si>
  <si>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</si>
  <si>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</si>
  <si>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</si>
  <si>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</si>
  <si>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</si>
  <si>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</si>
  <si>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</si>
  <si>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</si>
  <si>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</si>
  <si>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</si>
  <si>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</si>
  <si>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</si>
  <si>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</si>
  <si>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</si>
  <si>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</si>
  <si>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</si>
  <si>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</si>
  <si>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</si>
  <si>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</si>
  <si>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</si>
  <si>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</si>
  <si>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</si>
  <si>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</si>
  <si>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</si>
  <si>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</si>
  <si>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</si>
  <si>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</si>
  <si>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</si>
  <si>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</si>
  <si>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</si>
  <si>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</si>
  <si>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</si>
  <si>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</si>
  <si>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</si>
  <si>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</si>
  <si>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</si>
  <si>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</si>
  <si>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</si>
  <si>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</si>
  <si>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</si>
  <si>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</si>
  <si>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</si>
  <si>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</si>
  <si>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</si>
  <si>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</si>
  <si>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</si>
  <si>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</si>
  <si>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</si>
  <si>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</si>
  <si>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</si>
  <si>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</si>
  <si>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</si>
  <si>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</si>
  <si>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</si>
  <si>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</si>
  <si>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</si>
  <si>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</si>
  <si>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</si>
  <si>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</si>
  <si>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</si>
  <si>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</si>
  <si>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</si>
  <si>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</si>
  <si>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</si>
  <si>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</si>
  <si>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</si>
  <si>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</si>
  <si>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</si>
  <si>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</si>
  <si>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</si>
  <si>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</si>
  <si>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</si>
  <si>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</si>
  <si>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</si>
  <si>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</si>
  <si>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</si>
  <si>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</si>
  <si>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</si>
  <si>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</si>
  <si>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</si>
  <si>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</si>
  <si>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</si>
  <si>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</si>
  <si>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</si>
  <si>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</si>
  <si>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</si>
  <si>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</si>
  <si>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</si>
  <si>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</si>
  <si>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</si>
  <si>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</si>
  <si>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</si>
  <si>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</si>
  <si>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</si>
  <si>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</si>
  <si>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</si>
  <si>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</si>
  <si>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</si>
  <si>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</si>
  <si>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</si>
  <si>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</si>
  <si>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</si>
  <si>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</si>
  <si>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</si>
  <si>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</si>
  <si>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</si>
  <si>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</si>
  <si>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</si>
  <si>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</si>
  <si>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</si>
  <si>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</si>
  <si>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</si>
  <si>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</si>
  <si>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</si>
  <si>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</si>
  <si>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</si>
  <si>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</si>
  <si>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</si>
  <si>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</si>
  <si>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</si>
  <si>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</si>
  <si>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</si>
  <si>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</si>
  <si>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</si>
  <si>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</si>
  <si>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</si>
  <si>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</si>
  <si>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</si>
  <si>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</si>
  <si>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</si>
  <si>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</si>
  <si>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</si>
  <si>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</si>
  <si>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</si>
  <si>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</si>
  <si>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</si>
  <si>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</si>
  <si>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</si>
  <si>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</si>
  <si>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</si>
  <si>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</si>
  <si>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</si>
  <si>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</si>
  <si>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</si>
  <si>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</si>
  <si>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</si>
  <si>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</si>
  <si>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</si>
  <si>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</si>
  <si>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</si>
  <si>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</si>
  <si>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</si>
  <si>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</si>
  <si>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</si>
  <si>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</si>
  <si>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</si>
  <si>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</si>
  <si>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</si>
  <si>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</si>
  <si>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</si>
  <si>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</si>
  <si>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</si>
  <si>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</si>
  <si>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</si>
  <si>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</si>
  <si>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</si>
  <si>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</si>
  <si>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</si>
  <si>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</si>
  <si>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</si>
  <si>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</si>
  <si>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</si>
  <si>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</si>
  <si>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</si>
  <si>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</si>
  <si>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</si>
  <si>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</si>
  <si>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</si>
  <si>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</si>
  <si>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</si>
  <si>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</si>
  <si>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</si>
  <si>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</si>
  <si>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</si>
  <si>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</si>
  <si>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</si>
  <si>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</si>
  <si>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</si>
  <si>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</si>
  <si>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</si>
  <si>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</si>
  <si>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</si>
  <si>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</si>
  <si>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</si>
  <si>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</si>
  <si>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</si>
  <si>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</si>
  <si>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</si>
  <si>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</si>
  <si>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</si>
  <si>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</si>
  <si>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</si>
  <si>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</si>
  <si>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</si>
  <si>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</si>
  <si>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</si>
  <si>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</si>
  <si>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</si>
  <si>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</si>
  <si>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</si>
  <si>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</si>
  <si>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</si>
  <si>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</si>
  <si>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</si>
  <si>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</si>
  <si>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</si>
  <si>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</si>
  <si>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</si>
  <si>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</si>
  <si>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</si>
  <si>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</si>
  <si>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</si>
  <si>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</si>
  <si>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</si>
  <si>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</si>
  <si>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</si>
  <si>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</si>
  <si>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</si>
  <si>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</si>
  <si>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</si>
  <si>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</si>
  <si>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</si>
  <si>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</si>
  <si>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</si>
  <si>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</si>
  <si>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</si>
  <si>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</si>
  <si>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</si>
  <si>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</si>
  <si>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</si>
  <si>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</si>
  <si>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</si>
  <si>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</si>
  <si>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</si>
  <si>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</si>
  <si>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</si>
  <si>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</si>
  <si>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</si>
  <si>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</si>
  <si>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</si>
  <si>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</si>
  <si>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</si>
  <si>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</si>
  <si>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</si>
  <si>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</si>
  <si>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</si>
  <si>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</si>
  <si>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</si>
  <si>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</si>
  <si>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</si>
  <si>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</si>
  <si>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</si>
  <si>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</si>
  <si>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</si>
  <si>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</si>
  <si>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</si>
  <si>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</si>
  <si>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</si>
  <si>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</si>
  <si>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</si>
  <si>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</si>
  <si>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</si>
  <si>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</si>
  <si>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</si>
  <si>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</si>
  <si>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</si>
  <si>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</si>
  <si>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</si>
  <si>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</si>
  <si>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</si>
  <si>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</si>
  <si>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</si>
  <si>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</si>
  <si>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</si>
  <si>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</si>
  <si>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</si>
  <si>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</si>
  <si>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</si>
  <si>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</si>
  <si>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</si>
  <si>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</si>
  <si>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</si>
  <si>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</si>
  <si>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</si>
  <si>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</si>
  <si>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</si>
  <si>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</si>
  <si>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</si>
  <si>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</si>
  <si>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</si>
  <si>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</si>
  <si>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</si>
  <si>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</si>
  <si>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</si>
  <si>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</si>
  <si>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</si>
  <si>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</si>
  <si>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</si>
  <si>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</si>
  <si>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</si>
  <si>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</si>
  <si>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</si>
  <si>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</si>
  <si>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</si>
  <si>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</si>
  <si>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</si>
  <si>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</si>
  <si>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</si>
  <si>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</si>
  <si>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</si>
  <si>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</si>
  <si>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</si>
  <si>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</si>
  <si>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</si>
  <si>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</si>
  <si>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</si>
  <si>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</si>
  <si>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</si>
  <si>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</si>
  <si>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</si>
  <si>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</si>
  <si>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</si>
  <si>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</si>
  <si>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</si>
  <si>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</si>
  <si>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</si>
  <si>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</si>
  <si>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</si>
  <si>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</si>
  <si>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</si>
  <si>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</si>
  <si>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</si>
  <si>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</si>
  <si>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</si>
  <si>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</si>
  <si>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</si>
  <si>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</si>
  <si>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</si>
  <si>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</si>
  <si>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</si>
  <si>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</si>
  <si>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</si>
  <si>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</si>
  <si>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</si>
  <si>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</si>
  <si>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</si>
  <si>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</si>
  <si>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</si>
  <si>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</si>
  <si>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</si>
  <si>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</si>
  <si>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</si>
  <si>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</si>
  <si>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</si>
  <si>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</si>
  <si>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</si>
  <si>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</si>
  <si>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</si>
  <si>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</si>
  <si>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</si>
  <si>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</si>
  <si>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</si>
  <si>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</si>
  <si>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</si>
  <si>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</si>
  <si>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</si>
  <si>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</si>
  <si>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</si>
  <si>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</si>
  <si>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</si>
  <si>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</si>
  <si>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</si>
  <si>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</si>
  <si>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</si>
  <si>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</si>
  <si>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</si>
  <si>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</si>
  <si>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</si>
  <si>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</si>
  <si>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</si>
  <si>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</si>
  <si>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</si>
  <si>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</si>
  <si>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</si>
  <si>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</si>
  <si>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</si>
  <si>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</si>
  <si>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</si>
  <si>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</si>
  <si>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</si>
  <si>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</si>
  <si>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</si>
  <si>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</si>
  <si>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</si>
  <si>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</si>
  <si>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</si>
  <si>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</si>
  <si>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</si>
  <si>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</si>
  <si>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</si>
  <si>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</si>
  <si>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</si>
  <si>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</si>
  <si>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</si>
  <si>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</si>
  <si>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</si>
  <si>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</si>
  <si>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</si>
  <si>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</si>
  <si>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</si>
  <si>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</si>
  <si>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</si>
  <si>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</si>
  <si>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</si>
  <si>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</si>
  <si>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</si>
  <si>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</si>
  <si>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</si>
  <si>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</si>
  <si>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</si>
  <si>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</si>
  <si>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</si>
  <si>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</si>
  <si>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</si>
  <si>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</si>
  <si>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</si>
  <si>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</si>
  <si>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</si>
  <si>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</si>
  <si>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</si>
  <si>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</si>
  <si>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</si>
  <si>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</si>
  <si>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</si>
  <si>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</si>
  <si>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</si>
  <si>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</si>
  <si>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</si>
  <si>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</si>
  <si>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</si>
  <si>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</si>
  <si>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</si>
  <si>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</si>
  <si>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</si>
  <si>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</si>
  <si>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</si>
  <si>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</si>
  <si>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</si>
  <si>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</si>
  <si>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</si>
  <si>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</si>
  <si>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</si>
  <si>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</si>
  <si>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</si>
  <si>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</si>
  <si>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</si>
  <si>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</si>
  <si>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</si>
  <si>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</si>
  <si>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</si>
  <si>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</si>
  <si>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</si>
  <si>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</si>
  <si>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</si>
  <si>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</si>
  <si>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</si>
  <si>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</si>
  <si>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</si>
  <si>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</si>
  <si>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</si>
  <si>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</si>
  <si>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</si>
  <si>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</si>
  <si>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</si>
  <si>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</si>
  <si>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</si>
  <si>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</si>
  <si>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</si>
  <si>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</si>
  <si>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</si>
  <si>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</si>
  <si>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</si>
  <si>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</si>
  <si>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</si>
  <si>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</si>
  <si>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</si>
  <si>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</si>
  <si>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</si>
  <si>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</si>
  <si>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</si>
  <si>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</si>
  <si>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</si>
  <si>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</si>
  <si>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</si>
  <si>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</si>
  <si>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</si>
  <si>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</si>
  <si>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</si>
  <si>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</si>
  <si>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</si>
  <si>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</si>
  <si>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</si>
  <si>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</si>
  <si>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</si>
  <si>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</si>
  <si>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</si>
  <si>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</si>
  <si>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</si>
  <si>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</si>
  <si>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</si>
  <si>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</si>
  <si>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</si>
  <si>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</si>
  <si>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</si>
  <si>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</si>
  <si>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</si>
  <si>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</si>
  <si>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</si>
  <si>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</si>
  <si>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</si>
  <si>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</si>
  <si>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</si>
  <si>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</si>
  <si>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</si>
  <si>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</si>
  <si>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</si>
  <si>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</si>
  <si>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</si>
  <si>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</si>
  <si>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</si>
  <si>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</si>
  <si>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</si>
  <si>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</si>
  <si>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</si>
  <si>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</si>
  <si>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</si>
  <si>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</si>
  <si>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</si>
  <si>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</si>
  <si>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</si>
  <si>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</si>
  <si>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</si>
  <si>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</si>
  <si>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</si>
  <si>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</si>
  <si>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</si>
  <si>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</si>
  <si>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</si>
  <si>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</si>
  <si>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</si>
  <si>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</si>
  <si>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</si>
  <si>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</si>
  <si>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</si>
  <si>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</si>
  <si>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</si>
  <si>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</si>
  <si>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</si>
  <si>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</si>
  <si>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</si>
  <si>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</si>
  <si>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</si>
  <si>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</si>
  <si>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</si>
  <si>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</si>
  <si>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</si>
  <si>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</si>
  <si>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</si>
  <si>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</si>
  <si>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</si>
  <si>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</si>
  <si>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</si>
  <si>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</si>
  <si>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</si>
  <si>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</si>
  <si>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</si>
  <si>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</si>
  <si>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</si>
  <si>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</si>
  <si>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</si>
  <si>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</si>
  <si>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</si>
  <si>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</si>
  <si>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</si>
  <si>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</si>
  <si>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</si>
  <si>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</si>
  <si>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</si>
  <si>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</si>
  <si>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</si>
  <si>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</si>
  <si>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</si>
  <si>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</si>
  <si>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</si>
  <si>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</si>
  <si>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</si>
  <si>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</si>
  <si>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</si>
  <si>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</si>
  <si>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</si>
  <si>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</si>
  <si>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</si>
  <si>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</si>
  <si>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</si>
  <si>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</si>
  <si>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</si>
  <si>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</si>
  <si>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</si>
  <si>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</si>
  <si>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</si>
  <si>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</si>
  <si>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</si>
  <si>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</si>
  <si>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</si>
  <si>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</si>
  <si>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</si>
  <si>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</si>
  <si>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</si>
  <si>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</si>
  <si>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</si>
  <si>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</si>
  <si>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</si>
  <si>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</si>
  <si>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</si>
  <si>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</si>
  <si>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</si>
  <si>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</si>
  <si>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</si>
  <si>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</si>
  <si>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</si>
  <si>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</si>
  <si>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</si>
  <si>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</si>
  <si>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</si>
  <si>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</si>
  <si>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</si>
  <si>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</si>
  <si>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</si>
  <si>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</si>
  <si>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</si>
  <si>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</si>
  <si>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</si>
  <si>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</si>
  <si>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</si>
  <si>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</si>
  <si>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</si>
  <si>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</si>
  <si>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</si>
  <si>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</si>
  <si>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</si>
  <si>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</si>
  <si>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</si>
  <si>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</si>
  <si>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</si>
  <si>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</si>
  <si>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</si>
  <si>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</si>
  <si>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</si>
  <si>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</si>
  <si>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</si>
  <si>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</si>
  <si>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</si>
  <si>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</si>
  <si>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</si>
  <si>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</si>
  <si>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</si>
  <si>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</si>
  <si>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</si>
  <si>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</si>
  <si>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</si>
  <si>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</si>
  <si>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</si>
  <si>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</si>
  <si>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</si>
  <si>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</si>
  <si>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</si>
  <si>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</si>
  <si>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</si>
  <si>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</si>
  <si>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</si>
  <si>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</si>
  <si>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</si>
  <si>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</si>
  <si>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</si>
  <si>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</si>
  <si>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</si>
  <si>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</si>
  <si>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</si>
  <si>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</si>
  <si>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</si>
  <si>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</si>
  <si>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</si>
  <si>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</si>
  <si>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</si>
  <si>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</si>
  <si>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</si>
  <si>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</si>
  <si>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</si>
  <si>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</si>
  <si>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</si>
  <si>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</si>
  <si>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</si>
  <si>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</si>
  <si>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</si>
  <si>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</si>
  <si>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</si>
  <si>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</si>
  <si>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</si>
  <si>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</si>
  <si>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</si>
  <si>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</si>
  <si>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</si>
  <si>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</si>
  <si>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</si>
  <si>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</si>
  <si>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</si>
  <si>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</si>
  <si>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</si>
  <si>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</si>
  <si>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</si>
  <si>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</si>
  <si>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</si>
  <si>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</si>
  <si>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</si>
  <si>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</si>
  <si>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</si>
  <si>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</si>
  <si>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</si>
  <si>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</si>
  <si>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</si>
  <si>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</si>
  <si>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</si>
  <si>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</si>
  <si>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</si>
  <si>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</si>
  <si>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</si>
  <si>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</si>
  <si>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</si>
  <si>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</si>
  <si>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</si>
  <si>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</si>
  <si>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</si>
  <si>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</si>
  <si>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</si>
  <si>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</si>
  <si>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</si>
  <si>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</si>
  <si>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</si>
  <si>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</si>
  <si>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</si>
  <si>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</si>
  <si>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</si>
  <si>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</si>
  <si>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</si>
  <si>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</si>
  <si>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</si>
  <si>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</si>
  <si>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</si>
  <si>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</si>
  <si>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</si>
  <si>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</si>
  <si>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</si>
  <si>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</si>
  <si>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</si>
  <si>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</si>
  <si>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</si>
  <si>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</si>
  <si>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</si>
  <si>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</si>
  <si>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</si>
  <si>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</si>
  <si>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</si>
  <si>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</si>
  <si>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</si>
  <si>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</si>
  <si>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</si>
  <si>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</si>
  <si>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</si>
  <si>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</si>
  <si>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</si>
  <si>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</si>
  <si>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</si>
  <si>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</si>
  <si>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</si>
  <si>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</si>
  <si>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</si>
  <si>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</si>
  <si>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</si>
  <si>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</si>
  <si>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</si>
  <si>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</si>
  <si>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</si>
  <si>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</si>
  <si>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</si>
  <si>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</si>
  <si>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</si>
  <si>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</si>
  <si>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</si>
  <si>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</si>
  <si>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</si>
  <si>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</si>
  <si>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</si>
  <si>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</si>
  <si>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</si>
  <si>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</si>
  <si>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</si>
  <si>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</si>
  <si>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</si>
  <si>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</si>
  <si>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</si>
  <si>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</si>
  <si>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</si>
  <si>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</si>
  <si>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</si>
  <si>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</si>
  <si>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</si>
  <si>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</si>
  <si>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</si>
  <si>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</si>
  <si>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</si>
  <si>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</si>
  <si>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</si>
  <si>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</si>
  <si>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</si>
  <si>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</si>
  <si>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</si>
  <si>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</si>
  <si>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</si>
  <si>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</si>
  <si>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</si>
  <si>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</si>
  <si>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</si>
  <si>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</si>
  <si>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</si>
  <si>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</si>
  <si>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</si>
  <si>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</si>
  <si>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</si>
  <si>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</si>
  <si>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</si>
  <si>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</si>
  <si>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</si>
  <si>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</si>
  <si>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</si>
  <si>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</si>
  <si>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</si>
  <si>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</si>
  <si>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</si>
  <si>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</si>
  <si>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</si>
  <si>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</si>
  <si>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</si>
  <si>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</si>
  <si>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</si>
  <si>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</si>
  <si>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</si>
  <si>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</si>
  <si>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</si>
  <si>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</si>
  <si>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</si>
  <si>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</si>
  <si>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</si>
  <si>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</si>
  <si>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</si>
  <si>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</si>
  <si>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</si>
  <si>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</si>
  <si>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</si>
  <si>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</si>
  <si>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</si>
  <si>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</si>
  <si>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</si>
  <si>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</si>
  <si>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</si>
  <si>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</si>
  <si>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</si>
  <si>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</si>
  <si>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</si>
  <si>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</si>
  <si>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</si>
  <si>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</si>
  <si>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</si>
  <si>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</si>
  <si>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</si>
  <si>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</si>
  <si>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</si>
  <si>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</si>
  <si>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</si>
  <si>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</si>
  <si>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</si>
  <si>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</si>
  <si>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</si>
  <si>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</si>
  <si>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</si>
  <si>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</si>
  <si>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</si>
  <si>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</si>
  <si>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</si>
  <si>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</si>
  <si>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</si>
  <si>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</si>
  <si>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</si>
  <si>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</si>
  <si>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</si>
  <si>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</si>
  <si>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</si>
  <si>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</si>
  <si>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</si>
  <si>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</si>
  <si>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</si>
  <si>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</si>
  <si>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</si>
  <si>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</si>
  <si>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</si>
  <si>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</si>
  <si>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</si>
  <si>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</si>
  <si>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</si>
  <si>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</si>
  <si>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</si>
  <si>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</si>
  <si>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</si>
  <si>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</si>
  <si>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</si>
  <si>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</si>
  <si>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</si>
  <si>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</si>
  <si>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</si>
  <si>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</si>
  <si>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</si>
  <si>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</si>
  <si>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</si>
  <si>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</si>
  <si>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</si>
  <si>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</si>
  <si>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</si>
  <si>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</si>
  <si>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</si>
  <si>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</si>
  <si>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</si>
  <si>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</si>
  <si>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</si>
  <si>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</si>
  <si>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</si>
  <si>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</si>
  <si>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</si>
  <si>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</si>
  <si>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</si>
  <si>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</si>
  <si>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</si>
  <si>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</si>
  <si>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</si>
  <si>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</si>
  <si>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</si>
  <si>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</si>
  <si>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</si>
  <si>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</si>
  <si>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</si>
  <si>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</si>
  <si>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</si>
  <si>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</si>
  <si>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</si>
  <si>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</si>
  <si>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</si>
  <si>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</si>
  <si>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</si>
  <si>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</si>
  <si>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</si>
  <si>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</si>
  <si>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</si>
  <si>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</si>
  <si>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</si>
  <si>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</si>
  <si>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</si>
  <si>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</si>
  <si>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</si>
  <si>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</si>
  <si>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</si>
  <si>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</si>
  <si>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</si>
  <si>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</si>
  <si>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</si>
  <si>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</si>
  <si>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</si>
  <si>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</si>
  <si>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</si>
  <si>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</si>
  <si>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</si>
  <si>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</si>
  <si>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</si>
  <si>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</si>
  <si>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</si>
  <si>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</si>
  <si>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</si>
  <si>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</si>
  <si>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</si>
  <si>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</si>
  <si>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</si>
  <si>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</si>
  <si>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</si>
  <si>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</si>
  <si>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</si>
  <si>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</si>
  <si>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</si>
  <si>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</si>
  <si>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</si>
  <si>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</si>
  <si>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</si>
  <si>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</si>
  <si>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</si>
  <si>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</si>
  <si>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</si>
  <si>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</si>
  <si>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</si>
  <si>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</si>
  <si>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</si>
  <si>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</si>
  <si>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</si>
  <si>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</si>
  <si>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</si>
  <si>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</si>
  <si>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</si>
  <si>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</si>
  <si>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</si>
  <si>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</si>
  <si>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</si>
  <si>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</si>
  <si>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</si>
  <si>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</si>
  <si>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</si>
  <si>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</si>
  <si>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</si>
  <si>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</si>
  <si>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</si>
  <si>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</si>
  <si>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</si>
  <si>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</si>
  <si>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</si>
  <si>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</si>
  <si>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</si>
  <si>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</si>
  <si>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</si>
  <si>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</si>
  <si>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</si>
  <si>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</si>
  <si>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</si>
  <si>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</si>
  <si>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</si>
  <si>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</si>
  <si>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</si>
  <si>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</si>
  <si>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</si>
  <si>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</si>
  <si>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</si>
  <si>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</si>
  <si>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</si>
  <si>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</si>
  <si>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</si>
  <si>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</si>
  <si>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</si>
  <si>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</si>
  <si>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</si>
  <si>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</si>
  <si>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</si>
  <si>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</si>
  <si>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</si>
  <si>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</si>
  <si>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</si>
  <si>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</si>
  <si>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</si>
  <si>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</si>
  <si>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</si>
  <si>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</si>
  <si>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</si>
  <si>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</si>
  <si>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</si>
  <si>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</si>
  <si>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</si>
  <si>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</si>
  <si>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</si>
  <si>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</si>
  <si>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</si>
  <si>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</si>
  <si>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</si>
  <si>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</si>
  <si>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</si>
  <si>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</si>
  <si>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</si>
  <si>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</si>
  <si>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</si>
  <si>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</si>
  <si>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</si>
  <si>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</si>
  <si>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</si>
  <si>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</si>
  <si>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</si>
  <si>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</si>
  <si>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</si>
  <si>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</si>
  <si>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</si>
  <si>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</si>
  <si>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</si>
  <si>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</si>
  <si>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</si>
  <si>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</si>
  <si>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</si>
  <si>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</si>
  <si>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</si>
  <si>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</si>
  <si>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</si>
  <si>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</si>
  <si>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</si>
  <si>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</si>
  <si>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</si>
  <si>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</si>
  <si>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</si>
  <si>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</si>
  <si>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</si>
  <si>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</si>
  <si>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</si>
  <si>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</si>
  <si>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</si>
  <si>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</si>
  <si>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</si>
  <si>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</si>
  <si>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</si>
  <si>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</si>
  <si>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</si>
  <si>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</si>
  <si>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</si>
  <si>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</si>
  <si>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</si>
  <si>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</si>
  <si>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</si>
  <si>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</si>
  <si>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</si>
  <si>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</si>
  <si>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</si>
  <si>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</si>
  <si>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</si>
  <si>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</si>
  <si>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</si>
  <si>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</si>
  <si>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</si>
  <si>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</si>
  <si>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</si>
  <si>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</si>
  <si>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</si>
  <si>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</si>
  <si>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</si>
  <si>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</si>
  <si>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</si>
  <si>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</si>
  <si>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</si>
  <si>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</si>
  <si>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</si>
  <si>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</si>
  <si>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</si>
  <si>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</si>
  <si>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</si>
  <si>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</si>
  <si>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</si>
  <si>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</si>
  <si>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</si>
  <si>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</si>
  <si>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</si>
  <si>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</si>
  <si>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</si>
  <si>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</si>
  <si>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</si>
  <si>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</si>
  <si>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</si>
  <si>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</si>
  <si>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</si>
  <si>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</si>
  <si>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</si>
  <si>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</si>
  <si>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</si>
  <si>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</si>
  <si>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</si>
  <si>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</si>
  <si>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</si>
  <si>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</si>
  <si>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</si>
  <si>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</si>
  <si>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</si>
  <si>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</si>
  <si>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</si>
  <si>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</si>
  <si>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</si>
  <si>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</si>
  <si>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</si>
  <si>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</si>
  <si>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</si>
  <si>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</si>
  <si>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</si>
  <si>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</si>
  <si>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</si>
  <si>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</si>
  <si>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</si>
  <si>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</si>
  <si>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</si>
  <si>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</si>
  <si>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</si>
  <si>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</si>
  <si>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</si>
  <si>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</si>
  <si>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</si>
  <si>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</si>
  <si>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</si>
  <si>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</si>
  <si>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</si>
  <si>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</si>
  <si>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</si>
  <si>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</si>
  <si>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</si>
  <si>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</si>
  <si>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</si>
  <si>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</si>
  <si>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</si>
  <si>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</si>
  <si>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</si>
  <si>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</si>
  <si>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</si>
  <si>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</si>
  <si>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</si>
  <si>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</si>
  <si>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</si>
  <si>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</si>
  <si>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</si>
  <si>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</si>
  <si>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</si>
  <si>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</si>
  <si>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</si>
  <si>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</si>
  <si>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</si>
  <si>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</si>
  <si>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</si>
  <si>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</si>
  <si>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</si>
  <si>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</si>
  <si>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</si>
  <si>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</si>
  <si>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</si>
  <si>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</si>
  <si>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</si>
  <si>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</si>
  <si>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</si>
  <si>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</si>
  <si>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</si>
  <si>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</si>
  <si>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</si>
  <si>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</si>
  <si>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</si>
  <si>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</si>
  <si>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</si>
  <si>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</si>
  <si>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</si>
  <si>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</si>
  <si>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</si>
  <si>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</si>
  <si>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</si>
  <si>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</si>
  <si>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</si>
  <si>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</si>
  <si>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</si>
  <si>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</si>
  <si>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</si>
  <si>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</si>
  <si>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</si>
  <si>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</si>
  <si>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</si>
  <si>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</si>
  <si>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</si>
  <si>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</si>
  <si>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</si>
  <si>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</si>
  <si>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</si>
  <si>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</si>
  <si>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</si>
  <si>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</si>
  <si>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</si>
  <si>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</si>
  <si>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</si>
  <si>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</si>
  <si>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</si>
  <si>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</si>
  <si>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</si>
  <si>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</si>
  <si>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</si>
  <si>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</si>
  <si>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</si>
  <si>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</si>
  <si>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</si>
  <si>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</si>
  <si>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</si>
  <si>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</si>
  <si>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</si>
  <si>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</si>
  <si>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</si>
  <si>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</si>
  <si>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</si>
  <si>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</si>
  <si>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</si>
  <si>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</si>
  <si>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</si>
  <si>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</si>
  <si>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</si>
  <si>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</si>
  <si>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</si>
  <si>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</si>
  <si>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</si>
  <si>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</si>
  <si>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</si>
  <si>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</si>
  <si>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</si>
  <si>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</si>
  <si>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</si>
  <si>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</si>
  <si>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</si>
  <si>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</si>
  <si>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</si>
  <si>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</si>
  <si>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</si>
  <si>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</si>
  <si>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</si>
  <si>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</si>
  <si>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</si>
  <si>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</si>
  <si>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</si>
  <si>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</si>
  <si>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</si>
  <si>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</si>
  <si>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</si>
  <si>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</si>
  <si>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</si>
  <si>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</si>
  <si>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</si>
  <si>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</si>
  <si>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</si>
  <si>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</si>
  <si>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</si>
  <si>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</si>
  <si>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</si>
  <si>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</si>
  <si>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</si>
  <si>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</si>
  <si>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</si>
  <si>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</si>
  <si>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</si>
  <si>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</si>
  <si>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</si>
  <si>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</si>
  <si>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</si>
  <si>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</si>
  <si>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</si>
  <si>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</si>
  <si>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</si>
  <si>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</si>
  <si>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</si>
  <si>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</si>
  <si>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</si>
  <si>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</si>
  <si>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</si>
  <si>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</si>
  <si>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</si>
  <si>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</si>
  <si>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</si>
  <si>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</si>
  <si>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</si>
  <si>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</si>
  <si>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</si>
  <si>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</si>
  <si>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</si>
  <si>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</si>
  <si>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</si>
  <si>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</si>
  <si>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</si>
  <si>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</si>
  <si>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</si>
  <si>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</si>
  <si>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</si>
  <si>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</si>
  <si>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</si>
  <si>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</si>
  <si>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</si>
  <si>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</si>
  <si>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</si>
  <si>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</si>
  <si>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</si>
  <si>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</si>
  <si>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</si>
  <si>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</si>
  <si>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</si>
  <si>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</si>
  <si>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</si>
  <si>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</si>
  <si>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</si>
  <si>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</si>
  <si>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</si>
  <si>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</si>
  <si>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</si>
  <si>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</si>
  <si>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</si>
  <si>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</si>
  <si>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</si>
  <si>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</si>
  <si>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</si>
  <si>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</si>
  <si>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</si>
  <si>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</si>
  <si>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</si>
  <si>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</si>
  <si>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</si>
  <si>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</si>
  <si>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</si>
  <si>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</si>
  <si>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</si>
  <si>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</si>
  <si>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</si>
  <si>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</si>
  <si>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</si>
  <si>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</si>
  <si>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</si>
  <si>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</si>
  <si>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</si>
  <si>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</si>
  <si>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</si>
  <si>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</si>
  <si>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</si>
  <si>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</si>
  <si>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</si>
  <si>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</si>
  <si>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</si>
  <si>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</si>
  <si>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</si>
  <si>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</si>
  <si>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</si>
  <si>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</si>
  <si>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</si>
  <si>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</si>
  <si>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</si>
  <si>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</si>
  <si>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</si>
  <si>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</si>
  <si>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</si>
  <si>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</si>
  <si>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</si>
  <si>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</si>
  <si>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</si>
  <si>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</si>
  <si>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</si>
  <si>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</si>
  <si>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</si>
  <si>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</si>
  <si>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</si>
  <si>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</si>
  <si>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</si>
  <si>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</si>
  <si>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</si>
  <si>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</si>
  <si>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</si>
  <si>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</si>
  <si>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</si>
  <si>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</si>
  <si>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</si>
  <si>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</si>
  <si>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</si>
  <si>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</si>
  <si>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</si>
  <si>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</si>
  <si>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</si>
  <si>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</si>
  <si>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</si>
  <si>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</si>
  <si>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</si>
  <si>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</si>
  <si>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</si>
  <si>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</si>
  <si>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</si>
  <si>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</si>
  <si>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</si>
  <si>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</si>
  <si>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</si>
  <si>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</si>
  <si>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</si>
  <si>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</si>
  <si>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</si>
  <si>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</si>
  <si>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</si>
  <si>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</si>
  <si>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</si>
  <si>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</si>
  <si>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</si>
  <si>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</si>
  <si>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</si>
  <si>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</si>
  <si>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</si>
  <si>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</si>
  <si>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</si>
  <si>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</si>
  <si>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</si>
  <si>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</si>
  <si>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</si>
  <si>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</si>
  <si>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</si>
  <si>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</si>
  <si>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</si>
  <si>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</si>
  <si>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</si>
  <si>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</si>
  <si>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</si>
  <si>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</si>
  <si>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</si>
  <si>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</si>
  <si>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</si>
  <si>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</si>
  <si>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</si>
  <si>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</si>
  <si>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</si>
  <si>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</si>
  <si>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</si>
  <si>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</si>
  <si>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</si>
  <si>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</si>
  <si>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</si>
  <si>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</si>
  <si>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</si>
  <si>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</si>
  <si>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</si>
  <si>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</si>
  <si>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</si>
  <si>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</si>
  <si>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</si>
  <si>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</si>
  <si>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</si>
  <si>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</si>
  <si>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</si>
  <si>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</si>
  <si>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</si>
  <si>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</si>
  <si>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</si>
  <si>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</si>
  <si>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</si>
  <si>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</si>
  <si>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</si>
  <si>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</si>
  <si>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</si>
  <si>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</si>
  <si>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</si>
  <si>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</si>
  <si>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</si>
  <si>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</si>
  <si>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</si>
  <si>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</si>
  <si>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</si>
  <si>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</si>
  <si>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</si>
  <si>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</si>
  <si>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</si>
  <si>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</si>
  <si>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</si>
  <si>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</si>
  <si>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</si>
  <si>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</si>
  <si>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</si>
  <si>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</si>
  <si>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</si>
  <si>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</si>
  <si>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</si>
  <si>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</si>
  <si>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</si>
  <si>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</si>
  <si>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</si>
  <si>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</si>
  <si>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</si>
  <si>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</si>
  <si>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</si>
  <si>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</si>
  <si>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</si>
  <si>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</si>
  <si>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</si>
  <si>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</si>
  <si>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</si>
  <si>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</si>
  <si>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</si>
  <si>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</si>
  <si>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</si>
  <si>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</si>
  <si>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</si>
  <si>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</si>
  <si>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</si>
  <si>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</si>
  <si>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</si>
  <si>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</si>
  <si>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</si>
  <si>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</si>
  <si>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</si>
  <si>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</si>
  <si>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</si>
  <si>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</si>
  <si>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</si>
  <si>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</si>
  <si>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</si>
  <si>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</si>
  <si>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</si>
  <si>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</si>
  <si>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</si>
  <si>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</si>
  <si>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</si>
  <si>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</si>
  <si>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</si>
  <si>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</si>
  <si>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</si>
  <si>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</si>
  <si>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</si>
  <si>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</si>
  <si>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</si>
  <si>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</si>
  <si>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</si>
  <si>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</si>
  <si>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</si>
  <si>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</si>
  <si>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</si>
  <si>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</si>
  <si>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</si>
  <si>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</si>
  <si>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</si>
  <si>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</si>
  <si>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</si>
  <si>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</si>
  <si>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</si>
  <si>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</si>
  <si>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</si>
  <si>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</si>
  <si>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</si>
  <si>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</si>
  <si>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</si>
  <si>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</si>
  <si>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</si>
  <si>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</si>
  <si>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</si>
  <si>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</si>
  <si>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</si>
  <si>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</si>
  <si>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</si>
  <si>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</si>
  <si>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</si>
  <si>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</si>
  <si>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</si>
  <si>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</si>
  <si>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</si>
  <si>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</si>
  <si>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</si>
  <si>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</si>
  <si>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</si>
  <si>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</si>
  <si>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</si>
  <si>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</si>
  <si>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</si>
  <si>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</si>
  <si>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</si>
  <si>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</si>
  <si>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</si>
  <si>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</si>
  <si>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</si>
  <si>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</si>
  <si>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</si>
  <si>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</si>
  <si>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</si>
  <si>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</si>
  <si>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</si>
  <si>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</si>
  <si>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</si>
  <si>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</si>
  <si>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</si>
  <si>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</si>
  <si>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</si>
  <si>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</si>
  <si>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</si>
  <si>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</si>
  <si>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</si>
  <si>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</si>
  <si>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</si>
  <si>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</si>
  <si>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</si>
  <si>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</si>
  <si>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</si>
  <si>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</si>
  <si>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</si>
  <si>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</si>
  <si>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</si>
  <si>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</si>
  <si>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</si>
  <si>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</si>
  <si>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</si>
  <si>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</si>
  <si>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</si>
  <si>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</si>
  <si>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</si>
  <si>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</si>
  <si>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</si>
  <si>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</si>
  <si>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</si>
  <si>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</si>
  <si>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</si>
  <si>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</si>
  <si>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</si>
  <si>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</si>
  <si>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</si>
  <si>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</si>
  <si>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</si>
  <si>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</si>
  <si>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</si>
  <si>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</si>
  <si>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</si>
  <si>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</si>
  <si>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</si>
  <si>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</si>
  <si>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</si>
  <si>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</si>
  <si>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</si>
  <si>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</si>
  <si>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</si>
  <si>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</si>
  <si>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</si>
  <si>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</si>
  <si>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</si>
  <si>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</si>
  <si>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</si>
  <si>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</si>
  <si>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</si>
  <si>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</si>
  <si>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</si>
  <si>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</si>
  <si>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</si>
  <si>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</si>
  <si>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</si>
  <si>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</si>
  <si>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</si>
  <si>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</si>
  <si>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</si>
  <si>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</si>
  <si>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</si>
  <si>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</si>
  <si>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</si>
  <si>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</si>
  <si>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</si>
  <si>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</si>
  <si>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</si>
  <si>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</si>
  <si>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</si>
  <si>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</si>
  <si>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</si>
  <si>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</si>
  <si>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</si>
  <si>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</si>
  <si>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</si>
  <si>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</si>
  <si>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</si>
  <si>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</si>
  <si>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</si>
  <si>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</si>
  <si>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</si>
  <si>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</si>
  <si>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</si>
  <si>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</si>
  <si>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</si>
  <si>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</si>
  <si>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</si>
  <si>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</si>
  <si>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</si>
  <si>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</si>
  <si>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</si>
  <si>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</si>
  <si>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</si>
  <si>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</si>
  <si>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</si>
  <si>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</si>
  <si>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</si>
  <si>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</si>
  <si>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</si>
  <si>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</si>
  <si>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</si>
  <si>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</si>
  <si>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</si>
  <si>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</si>
  <si>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</si>
  <si>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</si>
  <si>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</si>
  <si>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</si>
  <si>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</si>
  <si>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</si>
  <si>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</si>
  <si>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</si>
  <si>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</si>
  <si>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</si>
  <si>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</si>
  <si>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</si>
  <si>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</si>
  <si>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</si>
  <si>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</si>
  <si>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</si>
  <si>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</si>
  <si>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</si>
  <si>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</si>
  <si>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</si>
  <si>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</si>
  <si>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</si>
  <si>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</si>
  <si>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</si>
  <si>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</si>
  <si>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</si>
  <si>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</si>
  <si>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</si>
  <si>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</si>
  <si>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</si>
  <si>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</si>
  <si>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</si>
  <si>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</si>
  <si>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</si>
  <si>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</si>
  <si>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</si>
  <si>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</si>
  <si>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</si>
  <si>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</si>
  <si>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</si>
  <si>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</si>
  <si>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</si>
  <si>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</si>
  <si>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</si>
  <si>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</si>
  <si>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</si>
  <si>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</si>
  <si>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</si>
  <si>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</si>
  <si>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</si>
  <si>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</si>
  <si>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</si>
  <si>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</si>
  <si>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</si>
  <si>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</si>
  <si>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</si>
  <si>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</si>
  <si>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</si>
  <si>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</si>
  <si>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</si>
  <si>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</si>
  <si>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</si>
  <si>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</si>
  <si>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</si>
  <si>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</si>
  <si>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</si>
  <si>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</si>
  <si>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</si>
  <si>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</si>
  <si>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</si>
  <si>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</si>
  <si>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</si>
  <si>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</si>
  <si>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</si>
  <si>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</si>
  <si>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</si>
  <si>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</si>
  <si>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</si>
  <si>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</si>
  <si>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</si>
  <si>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</si>
  <si>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</si>
  <si>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</si>
  <si>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</si>
  <si>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</si>
  <si>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</si>
  <si>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</si>
  <si>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</si>
  <si>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</si>
  <si>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</si>
  <si>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</si>
  <si>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</si>
  <si>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</si>
  <si>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</si>
  <si>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</si>
  <si>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</si>
  <si>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</si>
  <si>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</si>
  <si>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</si>
  <si>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</si>
  <si>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</si>
  <si>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</si>
  <si>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</si>
  <si>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</si>
  <si>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</si>
  <si>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</si>
  <si>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</si>
  <si>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</si>
  <si>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</si>
  <si>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</si>
  <si>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</si>
  <si>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</si>
  <si>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</si>
  <si>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</si>
  <si>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</si>
  <si>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</si>
  <si>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</si>
  <si>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</si>
  <si>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</si>
  <si>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</si>
  <si>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</si>
  <si>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</si>
  <si>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</si>
  <si>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</si>
  <si>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</si>
  <si>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</si>
  <si>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</si>
  <si>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</si>
  <si>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</si>
  <si>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</si>
  <si>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</si>
  <si>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</si>
  <si>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</si>
  <si>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</si>
  <si>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</si>
  <si>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</si>
  <si>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</si>
  <si>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</si>
  <si>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</si>
  <si>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</si>
  <si>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</si>
  <si>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</si>
  <si>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</si>
  <si>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</si>
  <si>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</si>
  <si>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</si>
  <si>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</si>
  <si>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</si>
  <si>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</si>
  <si>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</si>
  <si>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</si>
  <si>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</si>
  <si>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</si>
  <si>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</si>
  <si>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</si>
  <si>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</si>
  <si>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</si>
  <si>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</si>
  <si>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</si>
  <si>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</si>
  <si>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</si>
  <si>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</si>
  <si>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</si>
  <si>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</si>
  <si>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</si>
  <si>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</si>
  <si>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</si>
  <si>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</si>
  <si>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</si>
  <si>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</si>
  <si>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</si>
  <si>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</si>
  <si>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</si>
  <si>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</si>
  <si>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</si>
  <si>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</si>
  <si>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</si>
  <si>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</si>
  <si>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</si>
  <si>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</si>
  <si>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</si>
  <si>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</si>
  <si>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</si>
  <si>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</si>
  <si>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</si>
  <si>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</si>
  <si>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</si>
  <si>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</si>
  <si>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</si>
  <si>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</si>
  <si>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</si>
  <si>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</si>
  <si>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</si>
  <si>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</si>
  <si>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</si>
  <si>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</si>
  <si>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</si>
  <si>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</si>
  <si>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</si>
  <si>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</si>
  <si>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</si>
  <si>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</si>
  <si>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</si>
  <si>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</si>
  <si>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</si>
  <si>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</si>
  <si>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</si>
  <si>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</si>
  <si>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</si>
  <si>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</si>
  <si>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</si>
  <si>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</si>
  <si>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</si>
  <si>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</si>
  <si>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</si>
  <si>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</si>
  <si>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</si>
  <si>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</si>
  <si>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</si>
  <si>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</si>
  <si>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</si>
  <si>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</si>
  <si>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</si>
  <si>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</si>
  <si>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</si>
  <si>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</si>
  <si>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</si>
  <si>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</si>
  <si>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</si>
  <si>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</si>
  <si>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</si>
  <si>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</si>
  <si>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</si>
  <si>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</si>
  <si>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</si>
  <si>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</si>
  <si>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</si>
  <si>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</si>
  <si>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</si>
  <si>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</si>
  <si>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</si>
  <si>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</si>
  <si>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</si>
  <si>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</si>
  <si>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</si>
  <si>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</si>
  <si>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</si>
  <si>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</si>
  <si>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</si>
  <si>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</si>
  <si>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</si>
  <si>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</si>
  <si>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</si>
  <si>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</si>
  <si>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</si>
  <si>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</si>
  <si>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</si>
  <si>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</si>
  <si>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</si>
  <si>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</si>
  <si>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</si>
  <si>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</si>
  <si>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</si>
  <si>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</si>
  <si>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</si>
  <si>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</si>
  <si>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</si>
  <si>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</si>
  <si>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</si>
  <si>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</si>
  <si>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</si>
  <si>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</si>
  <si>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</si>
  <si>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</si>
  <si>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</si>
  <si>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</si>
  <si>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</si>
  <si>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</si>
  <si>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</si>
  <si>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</si>
  <si>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</si>
  <si>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</si>
  <si>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</si>
  <si>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</si>
  <si>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</si>
  <si>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</si>
  <si>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</si>
  <si>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</si>
  <si>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</si>
  <si>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</si>
  <si>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</si>
  <si>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</si>
  <si>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</si>
  <si>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</si>
  <si>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</si>
  <si>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</si>
  <si>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</si>
  <si>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</si>
  <si>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</si>
  <si>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</si>
  <si>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</si>
  <si>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</si>
  <si>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</si>
  <si>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</si>
  <si>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</si>
  <si>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</si>
  <si>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</si>
  <si>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</si>
  <si>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</si>
  <si>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</si>
  <si>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</si>
  <si>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</si>
  <si>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</si>
  <si>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</si>
  <si>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</si>
  <si>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</si>
  <si>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</si>
  <si>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</si>
  <si>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</si>
  <si>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</si>
  <si>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</si>
  <si>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</si>
  <si>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</si>
  <si>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</si>
  <si>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</si>
  <si>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</si>
  <si>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</si>
  <si>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</si>
  <si>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</si>
  <si>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</si>
  <si>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</si>
  <si>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</si>
  <si>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</si>
  <si>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</si>
  <si>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</si>
  <si>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</si>
  <si>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</si>
  <si>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</si>
  <si>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</si>
  <si>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</si>
  <si>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</si>
  <si>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</si>
  <si>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</si>
  <si>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</si>
  <si>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</si>
  <si>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</si>
  <si>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</si>
  <si>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</si>
  <si>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</si>
  <si>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</si>
  <si>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</si>
  <si>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</si>
  <si>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</si>
  <si>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</si>
  <si>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</si>
  <si>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</si>
  <si>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</si>
  <si>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</si>
  <si>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</si>
  <si>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</si>
  <si>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</si>
  <si>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</si>
  <si>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</si>
  <si>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</si>
  <si>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</si>
  <si>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</si>
  <si>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</si>
  <si>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</si>
  <si>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</si>
  <si>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</si>
  <si>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</si>
  <si>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</si>
  <si>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</si>
  <si>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</si>
  <si>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</si>
  <si>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</si>
  <si>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</si>
  <si>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</si>
  <si>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</si>
  <si>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</si>
  <si>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</si>
  <si>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</si>
  <si>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</si>
  <si>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</si>
  <si>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</si>
  <si>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</si>
  <si>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</si>
  <si>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</si>
  <si>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</si>
  <si>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</si>
  <si>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</si>
  <si>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</si>
  <si>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</si>
  <si>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</si>
  <si>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</si>
  <si>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</si>
  <si>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</si>
  <si>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</si>
  <si>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</si>
  <si>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</si>
  <si>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</si>
  <si>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</si>
  <si>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</si>
  <si>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</si>
  <si>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</si>
  <si>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</si>
  <si>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</si>
  <si>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</si>
  <si>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</si>
  <si>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</si>
  <si>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</si>
  <si>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</si>
  <si>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</si>
  <si>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</si>
  <si>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</si>
  <si>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</si>
  <si>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</si>
  <si>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</si>
  <si>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</si>
  <si>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</si>
  <si>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</si>
  <si>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</si>
  <si>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</si>
  <si>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</si>
  <si>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</si>
  <si>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</si>
  <si>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</si>
  <si>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</si>
  <si>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</si>
  <si>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</si>
  <si>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</si>
  <si>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</si>
  <si>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</si>
  <si>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</si>
  <si>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</si>
  <si>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</si>
  <si>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</si>
  <si>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</si>
  <si>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</si>
  <si>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</si>
  <si>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</si>
  <si>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</si>
  <si>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</si>
  <si>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</si>
  <si>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</si>
  <si>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</si>
  <si>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</si>
  <si>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</si>
  <si>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</si>
  <si>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</si>
  <si>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</si>
  <si>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</si>
  <si>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</si>
  <si>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</si>
  <si>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</si>
  <si>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</si>
  <si>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</si>
  <si>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</si>
  <si>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</si>
  <si>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</si>
  <si>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</si>
  <si>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</si>
  <si>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</si>
  <si>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</si>
  <si>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</si>
  <si>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</si>
  <si>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</si>
  <si>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</si>
  <si>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</si>
  <si>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</si>
  <si>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</si>
  <si>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</si>
  <si>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</si>
  <si>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</si>
  <si>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</si>
  <si>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</si>
  <si>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</si>
  <si>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</si>
  <si>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</si>
  <si>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</si>
  <si>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</si>
  <si>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</si>
  <si>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</si>
  <si>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</si>
  <si>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</si>
  <si>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</si>
  <si>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</si>
  <si>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</si>
  <si>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</si>
  <si>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</si>
  <si>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</si>
  <si>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</si>
  <si>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</si>
  <si>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</si>
  <si>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</si>
  <si>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</si>
  <si>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</si>
  <si>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</si>
  <si>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</si>
  <si>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</si>
  <si>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</si>
  <si>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</si>
  <si>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</si>
  <si>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</si>
  <si>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</si>
  <si>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</si>
  <si>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</si>
  <si>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</si>
  <si>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</si>
  <si>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</si>
  <si>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</si>
  <si>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</si>
  <si>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</si>
  <si>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</si>
  <si>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</si>
  <si>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</si>
  <si>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</si>
  <si>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</si>
  <si>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</si>
  <si>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</si>
  <si>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</si>
  <si>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</si>
  <si>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</si>
  <si>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</si>
  <si>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</si>
  <si>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</si>
  <si>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</si>
  <si>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</si>
  <si>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</si>
  <si>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</si>
  <si>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</si>
  <si>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</si>
  <si>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</si>
  <si>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</si>
  <si>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</si>
  <si>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</si>
  <si>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</si>
  <si>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</si>
  <si>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</si>
  <si>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</si>
  <si>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</si>
  <si>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</si>
  <si>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</si>
  <si>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</si>
  <si>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</si>
  <si>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</si>
  <si>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</si>
  <si>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</si>
  <si>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</si>
  <si>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</si>
  <si>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</si>
  <si>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</si>
  <si>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</si>
  <si>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</si>
  <si>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</si>
  <si>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</si>
  <si>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</si>
  <si>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</si>
  <si>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</si>
  <si>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</si>
  <si>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</si>
  <si>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</si>
  <si>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</si>
  <si>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</si>
  <si>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</si>
  <si>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</si>
  <si>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</si>
  <si>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</si>
  <si>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</si>
  <si>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</si>
  <si>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</si>
  <si>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</si>
  <si>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</si>
  <si>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</si>
  <si>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</si>
  <si>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</si>
  <si>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</si>
  <si>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</si>
  <si>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</si>
  <si>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</si>
  <si>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</si>
  <si>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</si>
  <si>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</si>
  <si>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</si>
  <si>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</si>
  <si>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</si>
  <si>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</si>
  <si>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</si>
  <si>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</si>
  <si>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</si>
  <si>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</si>
  <si>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</si>
  <si>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</si>
  <si>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</si>
  <si>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</si>
  <si>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</si>
  <si>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</si>
  <si>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</si>
  <si>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</si>
  <si>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</si>
  <si>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</si>
  <si>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</si>
  <si>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</si>
  <si>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</si>
  <si>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</si>
  <si>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</si>
  <si>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</si>
  <si>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</si>
  <si>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</si>
  <si>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</si>
  <si>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</si>
  <si>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</si>
  <si>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</si>
  <si>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</si>
  <si>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</si>
  <si>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</si>
  <si>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</si>
  <si>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</si>
  <si>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</si>
  <si>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</si>
  <si>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</si>
  <si>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</si>
  <si>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</si>
  <si>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</si>
  <si>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</si>
  <si>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</si>
  <si>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</si>
  <si>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</si>
  <si>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</si>
  <si>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</si>
  <si>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</si>
  <si>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</si>
  <si>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</si>
  <si>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</si>
  <si>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</si>
  <si>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</si>
  <si>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</si>
  <si>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</si>
  <si>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</si>
  <si>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</si>
  <si>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</si>
  <si>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</si>
  <si>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</si>
  <si>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</si>
  <si>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</si>
  <si>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</si>
  <si>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</si>
  <si>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</si>
  <si>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</si>
  <si>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</si>
  <si>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</si>
  <si>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</si>
  <si>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</si>
  <si>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</si>
  <si>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</si>
  <si>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</si>
  <si>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</si>
  <si>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</si>
  <si>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</si>
  <si>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</si>
  <si>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</si>
  <si>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</si>
  <si>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</si>
  <si>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</si>
  <si>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</si>
  <si>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</si>
  <si>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</si>
  <si>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</si>
  <si>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</si>
  <si>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</si>
  <si>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</si>
  <si>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</si>
  <si>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</si>
  <si>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</si>
  <si>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</si>
  <si>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</si>
  <si>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</si>
  <si>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</si>
  <si>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</si>
  <si>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</si>
  <si>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</si>
  <si>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</si>
  <si>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</si>
  <si>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</si>
  <si>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</si>
  <si>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</si>
  <si>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</si>
  <si>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</si>
  <si>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</si>
  <si>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</si>
  <si>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</si>
  <si>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</si>
  <si>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</si>
  <si>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</si>
  <si>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</si>
  <si>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</si>
  <si>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</si>
  <si>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</si>
  <si>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</si>
  <si>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</si>
  <si>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</si>
  <si>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</si>
  <si>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</si>
  <si>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</si>
  <si>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</si>
  <si>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</si>
  <si>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</si>
  <si>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</si>
  <si>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</si>
  <si>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</si>
  <si>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</si>
  <si>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</si>
  <si>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</si>
  <si>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</si>
  <si>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</si>
  <si>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</si>
  <si>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</si>
  <si>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</si>
  <si>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</si>
  <si>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</si>
  <si>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</si>
  <si>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</si>
  <si>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</si>
  <si>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</si>
  <si>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</si>
  <si>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</si>
  <si>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</si>
  <si>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</si>
  <si>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</si>
  <si>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</si>
  <si>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</si>
  <si>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</si>
  <si>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</si>
  <si>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</si>
  <si>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</si>
  <si>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</si>
  <si>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</si>
  <si>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</si>
  <si>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</si>
  <si>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</si>
  <si>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</si>
  <si>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</si>
  <si>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</si>
  <si>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</si>
  <si>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</si>
  <si>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</si>
  <si>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</si>
  <si>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</si>
  <si>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</si>
  <si>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</si>
  <si>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</si>
  <si>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</si>
  <si>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</si>
  <si>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</si>
  <si>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</si>
  <si>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</si>
  <si>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</si>
  <si>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</si>
  <si>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</si>
  <si>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</si>
  <si>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</si>
  <si>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</si>
  <si>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</si>
  <si>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</si>
  <si>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</si>
  <si>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</si>
  <si>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</si>
  <si>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</si>
  <si>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</si>
  <si>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</si>
  <si>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</si>
  <si>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</si>
  <si>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</si>
  <si>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</si>
  <si>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</si>
  <si>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</si>
  <si>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</si>
  <si>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</si>
  <si>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</si>
  <si>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</si>
  <si>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</si>
  <si>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</si>
  <si>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</si>
  <si>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</si>
  <si>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</si>
  <si>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</si>
  <si>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</si>
  <si>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</si>
  <si>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</si>
  <si>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</si>
  <si>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</si>
  <si>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</si>
  <si>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</si>
  <si>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</si>
  <si>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</si>
  <si>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</si>
  <si>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</si>
  <si>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</si>
  <si>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</si>
  <si>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</si>
  <si>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</si>
  <si>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</si>
  <si>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</si>
  <si>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</si>
  <si>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</si>
  <si>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</si>
  <si>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</si>
  <si>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</si>
  <si>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</si>
  <si>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</si>
  <si>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</si>
  <si>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</si>
  <si>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</si>
  <si>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</si>
  <si>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</si>
  <si>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</si>
  <si>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</si>
  <si>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</si>
  <si>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</si>
  <si>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</si>
  <si>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</si>
  <si>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</si>
  <si>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</si>
  <si>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</si>
  <si>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</si>
  <si>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</si>
  <si>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</si>
  <si>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</si>
  <si>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</si>
  <si>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</si>
  <si>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</si>
  <si>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</si>
  <si>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</si>
  <si>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</si>
  <si>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</si>
  <si>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</si>
  <si>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</si>
  <si>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</si>
  <si>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</si>
  <si>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</si>
  <si>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</si>
  <si>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</si>
  <si>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</si>
  <si>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</si>
  <si>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</si>
  <si>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</si>
  <si>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</si>
  <si>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</si>
  <si>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</si>
  <si>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</si>
  <si>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</si>
  <si>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</si>
  <si>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</si>
  <si>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</si>
  <si>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</si>
  <si>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</si>
  <si>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</si>
  <si>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</si>
  <si>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</si>
  <si>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</si>
  <si>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</si>
  <si>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</si>
  <si>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</si>
  <si>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</si>
  <si>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</si>
  <si>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</si>
  <si>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</si>
  <si>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</si>
  <si>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</si>
  <si>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</si>
  <si>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</si>
  <si>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</si>
  <si>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</si>
  <si>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</si>
  <si>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</si>
  <si>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</si>
  <si>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</si>
  <si>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</si>
  <si>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</si>
  <si>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</si>
  <si>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</si>
  <si>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</si>
  <si>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</si>
  <si>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</si>
  <si>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</si>
  <si>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</si>
  <si>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</si>
  <si>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</si>
  <si>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</si>
  <si>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</si>
  <si>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</si>
  <si>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</si>
  <si>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</si>
  <si>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</si>
  <si>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</si>
  <si>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</si>
  <si>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</si>
  <si>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</si>
  <si>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</si>
  <si>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</si>
  <si>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</si>
  <si>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</si>
  <si>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</si>
  <si>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</si>
  <si>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</si>
  <si>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</si>
  <si>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</si>
  <si>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</si>
  <si>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</si>
  <si>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</si>
  <si>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</si>
  <si>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</si>
  <si>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</si>
  <si>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</si>
  <si>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</si>
  <si>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</si>
  <si>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</si>
  <si>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</si>
  <si>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</si>
  <si>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</si>
  <si>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</si>
  <si>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</si>
  <si>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</si>
  <si>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</si>
  <si>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</si>
  <si>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</si>
  <si>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</si>
  <si>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</si>
  <si>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</si>
  <si>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</si>
  <si>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</si>
  <si>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</si>
  <si>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</si>
  <si>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</si>
  <si>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</si>
  <si>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</si>
  <si>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</si>
  <si>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</si>
  <si>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</si>
  <si>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</si>
  <si>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</si>
  <si>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</si>
  <si>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</si>
  <si>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</si>
  <si>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</si>
  <si>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</si>
  <si>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</si>
  <si>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</si>
  <si>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</si>
  <si>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</si>
  <si>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</si>
  <si>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</si>
  <si>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</si>
  <si>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</si>
  <si>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</si>
  <si>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</si>
  <si>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</si>
  <si>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</si>
  <si>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</si>
  <si>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</si>
  <si>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</si>
  <si>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</si>
  <si>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</si>
  <si>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</si>
  <si>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</si>
  <si>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</si>
  <si>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</si>
  <si>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</si>
  <si>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</si>
  <si>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</si>
  <si>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</si>
  <si>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</si>
  <si>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</si>
  <si>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</si>
  <si>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</si>
  <si>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</si>
  <si>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</si>
  <si>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</si>
  <si>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</si>
  <si>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</si>
  <si>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</si>
  <si>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</si>
  <si>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</si>
  <si>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</si>
  <si>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</si>
  <si>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</si>
  <si>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</si>
  <si>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</si>
  <si>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</si>
  <si>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</si>
  <si>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</si>
  <si>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</si>
  <si>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</si>
  <si>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</si>
  <si>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</si>
  <si>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</si>
  <si>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</si>
  <si>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</si>
  <si>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</si>
  <si>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</si>
  <si>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</si>
  <si>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</si>
  <si>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</si>
  <si>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</si>
  <si>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</si>
  <si>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</si>
  <si>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</si>
  <si>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</si>
  <si>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</si>
  <si>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</si>
  <si>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</si>
  <si>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</si>
  <si>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</si>
  <si>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</si>
  <si>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</si>
  <si>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</si>
  <si>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</si>
  <si>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</si>
  <si>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</si>
  <si>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</si>
  <si>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</si>
  <si>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</si>
  <si>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</si>
  <si>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</si>
  <si>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</si>
  <si>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</si>
  <si>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</si>
  <si>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</si>
  <si>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</si>
  <si>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</si>
  <si>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</si>
  <si>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</si>
  <si>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</si>
  <si>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</si>
  <si>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</si>
  <si>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</si>
  <si>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</si>
  <si>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</si>
  <si>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</si>
  <si>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</si>
  <si>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</si>
  <si>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</si>
  <si>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</si>
  <si>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</si>
  <si>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</si>
  <si>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</si>
  <si>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</si>
  <si>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</si>
  <si>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</si>
  <si>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</si>
  <si>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</si>
  <si>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</si>
  <si>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</si>
  <si>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</si>
  <si>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</si>
  <si>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</si>
  <si>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</si>
  <si>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</si>
  <si>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</si>
  <si>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</si>
  <si>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</si>
  <si>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</si>
  <si>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</si>
  <si>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</si>
  <si>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</si>
  <si>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</si>
  <si>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</si>
  <si>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</si>
  <si>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</si>
  <si>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</si>
  <si>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</si>
  <si>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</si>
  <si>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</si>
  <si>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</si>
  <si>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</si>
  <si>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</si>
  <si>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</si>
  <si>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</si>
  <si>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</si>
  <si>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</si>
  <si>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</si>
  <si>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</si>
  <si>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</si>
  <si>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</si>
  <si>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</si>
  <si>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</si>
  <si>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</si>
  <si>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</si>
  <si>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</si>
  <si>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</si>
  <si>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</si>
  <si>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</si>
  <si>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</si>
  <si>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</si>
  <si>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</si>
  <si>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</si>
  <si>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</si>
  <si>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</si>
  <si>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</si>
  <si>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</si>
  <si>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</si>
  <si>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</si>
  <si>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</si>
  <si>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</si>
  <si>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</si>
  <si>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</si>
  <si>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</si>
  <si>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</si>
  <si>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</si>
  <si>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</si>
  <si>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</si>
  <si>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</si>
  <si>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</si>
  <si>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</si>
  <si>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</si>
  <si>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</si>
  <si>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</si>
  <si>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</si>
  <si>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</si>
  <si>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</si>
  <si>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</si>
  <si>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</si>
  <si>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</si>
  <si>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</si>
  <si>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</si>
  <si>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</si>
  <si>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</si>
  <si>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</si>
  <si>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</si>
  <si>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</si>
  <si>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</si>
  <si>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</si>
  <si>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</si>
  <si>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</si>
  <si>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</si>
  <si>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</si>
  <si>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</si>
  <si>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</si>
  <si>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</si>
  <si>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</si>
  <si>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</si>
  <si>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</si>
  <si>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</si>
  <si>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</si>
  <si>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</si>
  <si>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</si>
  <si>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</si>
  <si>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</si>
  <si>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</si>
  <si>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</si>
  <si>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</si>
  <si>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</si>
  <si>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</si>
  <si>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</si>
  <si>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</si>
  <si>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</si>
  <si>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</si>
  <si>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</si>
  <si>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</si>
  <si>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</si>
  <si>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</si>
  <si>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</si>
  <si>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</si>
  <si>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</si>
  <si>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</si>
  <si>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</si>
  <si>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</si>
  <si>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</si>
  <si>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</si>
  <si>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</si>
  <si>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</si>
  <si>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</si>
  <si>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</si>
  <si>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</si>
  <si>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</si>
  <si>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</si>
  <si>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</si>
  <si>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</si>
  <si>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</si>
  <si>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</si>
  <si>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</si>
  <si>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</si>
  <si>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</si>
  <si>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</si>
  <si>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</si>
  <si>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</si>
  <si>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</si>
  <si>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</si>
  <si>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</si>
  <si>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</si>
  <si>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</si>
  <si>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</si>
  <si>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</si>
  <si>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</si>
  <si>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</si>
  <si>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</si>
  <si>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</si>
  <si>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</si>
  <si>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</si>
  <si>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</si>
  <si>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</si>
  <si>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</si>
  <si>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</si>
  <si>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</si>
  <si>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</si>
  <si>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</si>
  <si>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</si>
  <si>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</si>
  <si>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</si>
  <si>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</si>
  <si>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</si>
  <si>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</si>
  <si>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</si>
  <si>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</si>
  <si>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</si>
  <si>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</si>
  <si>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</si>
  <si>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</si>
  <si>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</si>
  <si>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</si>
  <si>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</si>
  <si>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</si>
  <si>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</si>
  <si>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</si>
  <si>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</si>
  <si>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</si>
  <si>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</si>
  <si>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</si>
  <si>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</si>
  <si>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</si>
  <si>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</si>
  <si>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</si>
  <si>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</si>
  <si>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</si>
  <si>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</si>
  <si>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</si>
  <si>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</si>
  <si>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</si>
  <si>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</si>
  <si>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</si>
  <si>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</si>
  <si>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</si>
  <si>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</si>
  <si>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</si>
  <si>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</si>
  <si>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</si>
  <si>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</si>
  <si>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</si>
  <si>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</si>
  <si>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</si>
  <si>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</si>
  <si>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</si>
  <si>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</si>
  <si>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</si>
  <si>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</si>
  <si>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</si>
  <si>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</si>
  <si>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</si>
  <si>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</si>
  <si>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</si>
  <si>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LIČKO-SENJSKA ŽUPANIJA</t>
  </si>
  <si>
    <t>DR. FRANJE TUĐMANA 4</t>
  </si>
  <si>
    <t>Mira Jurišić</t>
  </si>
  <si>
    <t>053/588-238</t>
  </si>
  <si>
    <t>053/573-657</t>
  </si>
  <si>
    <t>mira.jurisic@licko-senjska.hr</t>
  </si>
  <si>
    <t>DARKO MILINOVIĆ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</si>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</sst>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60" fillId="2" borderId="28" xfId="0" applyFont="1" applyFill="1"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17" fillId="0" borderId="34"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115950485</v>
      </c>
      <c r="D2" s="62">
        <f>PRRAS!E12</f>
        <v>80990095</v>
      </c>
      <c r="E2" s="62">
        <v>0</v>
      </c>
      <c r="F2" s="62">
        <v>0</v>
      </c>
      <c r="G2" s="63">
        <f t="shared" ref="G2:G65" si="0">(B2/1000)*(C2*1+D2*2)</f>
        <v>277930.67499999999</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27010506</v>
      </c>
      <c r="D3" s="57">
        <f>PRRAS!E13</f>
        <v>24253855</v>
      </c>
      <c r="E3" s="57">
        <v>0</v>
      </c>
      <c r="F3" s="57">
        <v>0</v>
      </c>
      <c r="G3" s="58">
        <f t="shared" si="0"/>
        <v>151036.432</v>
      </c>
      <c r="H3" s="58">
        <f t="shared" si="1"/>
        <v>0</v>
      </c>
      <c r="I3" s="59">
        <v>0</v>
      </c>
      <c r="J3" s="323" t="s">
        <v>3943</v>
      </c>
      <c r="K3" s="50" t="str">
        <f>RefStr!B27</f>
        <v>DA</v>
      </c>
      <c r="L3" s="50">
        <f>IF(RefStr!B27="DA",1,0)</f>
        <v>1</v>
      </c>
    </row>
    <row r="4" spans="1:12" x14ac:dyDescent="0.2">
      <c r="A4" s="56">
        <v>151</v>
      </c>
      <c r="B4" s="57">
        <f>PRRAS!C14</f>
        <v>3</v>
      </c>
      <c r="C4" s="57">
        <f>PRRAS!D14</f>
        <v>24869087</v>
      </c>
      <c r="D4" s="57">
        <f>PRRAS!E14</f>
        <v>22081294</v>
      </c>
      <c r="E4" s="57">
        <v>0</v>
      </c>
      <c r="F4" s="57">
        <v>0</v>
      </c>
      <c r="G4" s="58">
        <f t="shared" si="0"/>
        <v>207095.02499999999</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24869087</v>
      </c>
      <c r="D6" s="57">
        <f>PRRAS!E16</f>
        <v>23840599</v>
      </c>
      <c r="E6" s="57">
        <v>0</v>
      </c>
      <c r="F6" s="57">
        <v>0</v>
      </c>
      <c r="G6" s="58">
        <f t="shared" si="0"/>
        <v>362751.42499999999</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26580</v>
      </c>
      <c r="L10" s="50">
        <f>INT(VALUE(RefStr!B6))</f>
        <v>26580</v>
      </c>
    </row>
    <row r="11" spans="1:12" x14ac:dyDescent="0.2">
      <c r="A11" s="56">
        <v>151</v>
      </c>
      <c r="B11" s="57">
        <f>PRRAS!C21</f>
        <v>10</v>
      </c>
      <c r="C11" s="57">
        <f>PRRAS!D21</f>
        <v>0</v>
      </c>
      <c r="D11" s="57">
        <f>PRRAS!E21</f>
        <v>1759305</v>
      </c>
      <c r="E11" s="57">
        <v>0</v>
      </c>
      <c r="F11" s="57">
        <v>0</v>
      </c>
      <c r="G11" s="58">
        <f t="shared" si="0"/>
        <v>35186.1</v>
      </c>
      <c r="H11" s="58">
        <f t="shared" si="1"/>
        <v>0</v>
      </c>
      <c r="I11" s="59">
        <v>0</v>
      </c>
      <c r="J11" s="323" t="s">
        <v>1197</v>
      </c>
      <c r="K11" s="50" t="str">
        <f>TEXT(RefStr!B8,"00000000")</f>
        <v>02939410</v>
      </c>
      <c r="L11" s="50">
        <f>INT(VALUE(RefStr!B8))</f>
        <v>2939410</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LIČKO-SENJSKA ŽUPANIJA</v>
      </c>
      <c r="L12" s="50">
        <f>LEN(Skriveni!K12)</f>
        <v>22</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53000</v>
      </c>
      <c r="L13" s="50">
        <f>INT(VALUE(RefStr!B12))</f>
        <v>53000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GOSPIĆ</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DR. FRANJE TUĐMANA 4</v>
      </c>
      <c r="L15" s="50">
        <f>LEN(Skriveni!K15)</f>
        <v>20</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114841</v>
      </c>
      <c r="D19" s="57">
        <f>PRRAS!E29</f>
        <v>28728</v>
      </c>
      <c r="E19" s="57">
        <v>0</v>
      </c>
      <c r="F19" s="57">
        <v>0</v>
      </c>
      <c r="G19" s="58">
        <f t="shared" si="0"/>
        <v>3101.3459999999995</v>
      </c>
      <c r="H19" s="58">
        <f t="shared" si="1"/>
        <v>0</v>
      </c>
      <c r="I19" s="59">
        <v>0</v>
      </c>
      <c r="J19" s="323" t="s">
        <v>3358</v>
      </c>
      <c r="K19" s="50" t="str">
        <f>TEXT(RefStr!B22,"000")</f>
        <v>130</v>
      </c>
      <c r="L19" s="50">
        <f>INT(VALUE(RefStr!B22))</f>
        <v>130</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09</v>
      </c>
      <c r="L20" s="50">
        <f>IF(ISERROR(RefStr!H2),0,INT(VALUE(RefStr!H2)))</f>
        <v>9</v>
      </c>
    </row>
    <row r="21" spans="1:12" x14ac:dyDescent="0.2">
      <c r="A21" s="56">
        <v>151</v>
      </c>
      <c r="B21" s="57">
        <f>PRRAS!C31</f>
        <v>20</v>
      </c>
      <c r="C21" s="57">
        <f>PRRAS!D31</f>
        <v>114841</v>
      </c>
      <c r="D21" s="57">
        <f>PRRAS!E31</f>
        <v>28728</v>
      </c>
      <c r="E21" s="57">
        <v>0</v>
      </c>
      <c r="F21" s="57">
        <v>0</v>
      </c>
      <c r="G21" s="58">
        <f t="shared" si="0"/>
        <v>3445.94</v>
      </c>
      <c r="H21" s="58">
        <f t="shared" si="1"/>
        <v>0</v>
      </c>
      <c r="I21" s="59">
        <v>0</v>
      </c>
      <c r="J21" s="323" t="s">
        <v>3807</v>
      </c>
      <c r="K21" s="50" t="str">
        <f>TEXT(RefStr!K14, "00000000000")</f>
        <v>40774389207</v>
      </c>
      <c r="L21" s="50">
        <f>INT(VALUE(RefStr!K14))</f>
        <v>40774389207</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Mira Jurišić</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053/588-238</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053/573-657</v>
      </c>
      <c r="L24" s="50">
        <f>LEN(RefStr!K27)</f>
        <v>11</v>
      </c>
    </row>
    <row r="25" spans="1:12" x14ac:dyDescent="0.2">
      <c r="A25" s="56">
        <v>151</v>
      </c>
      <c r="B25" s="57">
        <f>PRRAS!C35</f>
        <v>24</v>
      </c>
      <c r="C25" s="57">
        <f>PRRAS!D35</f>
        <v>2026578</v>
      </c>
      <c r="D25" s="57">
        <f>PRRAS!E35</f>
        <v>2143833</v>
      </c>
      <c r="E25" s="57">
        <v>0</v>
      </c>
      <c r="F25" s="57">
        <v>0</v>
      </c>
      <c r="G25" s="58">
        <f t="shared" si="0"/>
        <v>151541.856</v>
      </c>
      <c r="H25" s="58">
        <f t="shared" si="1"/>
        <v>0</v>
      </c>
      <c r="I25" s="59">
        <v>0</v>
      </c>
      <c r="J25" s="323" t="s">
        <v>3811</v>
      </c>
      <c r="K25" s="50" t="str">
        <f>TRIM(RefStr!H29)</f>
        <v>mira.jurisic@licko-senjska.hr</v>
      </c>
      <c r="L25" s="50">
        <f>LEN(RefStr!H29)</f>
        <v>29</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mira.jurisic@licko-senjska.hr</v>
      </c>
      <c r="L26" s="50">
        <f>LEN(RefStr!H31)</f>
        <v>29</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DARKO MILINOVIĆ</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1.885.836.845,07</v>
      </c>
      <c r="L28" s="50">
        <f>SUM(G2:G1567)</f>
        <v>1885836845.0710003</v>
      </c>
    </row>
    <row r="29" spans="1:12" x14ac:dyDescent="0.2">
      <c r="A29" s="56">
        <v>151</v>
      </c>
      <c r="B29" s="57">
        <f>PRRAS!C39</f>
        <v>28</v>
      </c>
      <c r="C29" s="57">
        <f>PRRAS!D39</f>
        <v>1972678</v>
      </c>
      <c r="D29" s="57">
        <f>PRRAS!E39</f>
        <v>2112433</v>
      </c>
      <c r="E29" s="57">
        <v>0</v>
      </c>
      <c r="F29" s="57">
        <v>0</v>
      </c>
      <c r="G29" s="58">
        <f t="shared" si="0"/>
        <v>173531.23200000002</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53900</v>
      </c>
      <c r="D31" s="57">
        <f>PRRAS!E41</f>
        <v>31400</v>
      </c>
      <c r="E31" s="57">
        <v>0</v>
      </c>
      <c r="F31" s="57">
        <v>0</v>
      </c>
      <c r="G31" s="58">
        <f t="shared" si="0"/>
        <v>3501</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1487454710.3510013</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356283230.68800002</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34920930.120999999</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18735.171999999999</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7159238.7390000001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83354830</v>
      </c>
      <c r="D46" s="57">
        <f>PRRAS!E56</f>
        <v>52333197</v>
      </c>
      <c r="E46" s="57">
        <v>0</v>
      </c>
      <c r="F46" s="57">
        <v>0</v>
      </c>
      <c r="G46" s="58">
        <f t="shared" si="0"/>
        <v>8460955.0800000001</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6023850</v>
      </c>
      <c r="D55" s="57">
        <f>PRRAS!E65</f>
        <v>14086423</v>
      </c>
      <c r="E55" s="57">
        <v>0</v>
      </c>
      <c r="F55" s="57">
        <v>0</v>
      </c>
      <c r="G55" s="58">
        <f t="shared" si="0"/>
        <v>1846621.584</v>
      </c>
      <c r="H55" s="58">
        <f t="shared" si="1"/>
        <v>0</v>
      </c>
      <c r="I55" s="59">
        <v>0</v>
      </c>
    </row>
    <row r="56" spans="1:9" x14ac:dyDescent="0.2">
      <c r="A56" s="56">
        <v>151</v>
      </c>
      <c r="B56" s="57">
        <f>PRRAS!C66</f>
        <v>55</v>
      </c>
      <c r="C56" s="57">
        <f>PRRAS!D66</f>
        <v>5978850</v>
      </c>
      <c r="D56" s="57">
        <f>PRRAS!E66</f>
        <v>14086423</v>
      </c>
      <c r="E56" s="57">
        <v>0</v>
      </c>
      <c r="F56" s="57">
        <v>0</v>
      </c>
      <c r="G56" s="58">
        <f t="shared" si="0"/>
        <v>1878343.28</v>
      </c>
      <c r="H56" s="58">
        <f t="shared" si="1"/>
        <v>0</v>
      </c>
      <c r="I56" s="59">
        <v>0</v>
      </c>
    </row>
    <row r="57" spans="1:9" x14ac:dyDescent="0.2">
      <c r="A57" s="56">
        <v>151</v>
      </c>
      <c r="B57" s="57">
        <f>PRRAS!C67</f>
        <v>56</v>
      </c>
      <c r="C57" s="57">
        <f>PRRAS!D67</f>
        <v>45000</v>
      </c>
      <c r="D57" s="57">
        <f>PRRAS!E67</f>
        <v>0</v>
      </c>
      <c r="E57" s="57">
        <v>0</v>
      </c>
      <c r="F57" s="57">
        <v>0</v>
      </c>
      <c r="G57" s="58">
        <f t="shared" si="0"/>
        <v>2520</v>
      </c>
      <c r="H57" s="58">
        <f t="shared" si="1"/>
        <v>0</v>
      </c>
      <c r="I57" s="59">
        <v>0</v>
      </c>
    </row>
    <row r="58" spans="1:9" x14ac:dyDescent="0.2">
      <c r="A58" s="56">
        <v>151</v>
      </c>
      <c r="B58" s="57">
        <f>PRRAS!C68</f>
        <v>57</v>
      </c>
      <c r="C58" s="57">
        <f>PRRAS!D68</f>
        <v>0</v>
      </c>
      <c r="D58" s="57">
        <f>PRRAS!E68</f>
        <v>2734</v>
      </c>
      <c r="E58" s="57">
        <v>0</v>
      </c>
      <c r="F58" s="57">
        <v>0</v>
      </c>
      <c r="G58" s="58">
        <f t="shared" si="0"/>
        <v>311.67599999999999</v>
      </c>
      <c r="H58" s="58">
        <f t="shared" si="1"/>
        <v>0</v>
      </c>
      <c r="I58" s="59">
        <v>0</v>
      </c>
    </row>
    <row r="59" spans="1:9" x14ac:dyDescent="0.2">
      <c r="A59" s="56">
        <v>151</v>
      </c>
      <c r="B59" s="57">
        <f>PRRAS!C69</f>
        <v>58</v>
      </c>
      <c r="C59" s="57">
        <f>PRRAS!D69</f>
        <v>0</v>
      </c>
      <c r="D59" s="57">
        <f>PRRAS!E69</f>
        <v>2734</v>
      </c>
      <c r="E59" s="57">
        <v>0</v>
      </c>
      <c r="F59" s="57">
        <v>0</v>
      </c>
      <c r="G59" s="58">
        <f t="shared" si="0"/>
        <v>317.14400000000001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29046351</v>
      </c>
      <c r="D61" s="57">
        <f>PRRAS!E71</f>
        <v>31781140</v>
      </c>
      <c r="E61" s="57">
        <v>0</v>
      </c>
      <c r="F61" s="57">
        <v>0</v>
      </c>
      <c r="G61" s="58">
        <f t="shared" si="0"/>
        <v>5556517.8599999994</v>
      </c>
      <c r="H61" s="58">
        <f t="shared" si="1"/>
        <v>0</v>
      </c>
      <c r="I61" s="59">
        <v>0</v>
      </c>
    </row>
    <row r="62" spans="1:9" x14ac:dyDescent="0.2">
      <c r="A62" s="56">
        <v>151</v>
      </c>
      <c r="B62" s="57">
        <f>PRRAS!C72</f>
        <v>61</v>
      </c>
      <c r="C62" s="57">
        <f>PRRAS!D72</f>
        <v>29046351</v>
      </c>
      <c r="D62" s="57">
        <f>PRRAS!E72</f>
        <v>31781140</v>
      </c>
      <c r="E62" s="57">
        <v>0</v>
      </c>
      <c r="F62" s="57">
        <v>0</v>
      </c>
      <c r="G62" s="58">
        <f t="shared" si="0"/>
        <v>5649126.4909999995</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48284629</v>
      </c>
      <c r="D67" s="57">
        <f>PRRAS!E77</f>
        <v>6462900</v>
      </c>
      <c r="E67" s="57">
        <v>0</v>
      </c>
      <c r="F67" s="57">
        <v>0</v>
      </c>
      <c r="G67" s="58">
        <f t="shared" si="2"/>
        <v>4039888.3140000002</v>
      </c>
      <c r="H67" s="58">
        <f t="shared" si="3"/>
        <v>0</v>
      </c>
      <c r="I67" s="59">
        <v>0</v>
      </c>
    </row>
    <row r="68" spans="1:9" x14ac:dyDescent="0.2">
      <c r="A68" s="56">
        <v>151</v>
      </c>
      <c r="B68" s="57">
        <f>PRRAS!C78</f>
        <v>67</v>
      </c>
      <c r="C68" s="57">
        <f>PRRAS!D78</f>
        <v>48284629</v>
      </c>
      <c r="D68" s="57">
        <f>PRRAS!E78</f>
        <v>6435707</v>
      </c>
      <c r="E68" s="57">
        <v>0</v>
      </c>
      <c r="F68" s="57">
        <v>0</v>
      </c>
      <c r="G68" s="58">
        <f t="shared" si="2"/>
        <v>4097454.8810000001</v>
      </c>
      <c r="H68" s="58">
        <f t="shared" si="3"/>
        <v>0</v>
      </c>
      <c r="I68" s="59">
        <v>0</v>
      </c>
    </row>
    <row r="69" spans="1:9" x14ac:dyDescent="0.2">
      <c r="A69" s="56">
        <v>151</v>
      </c>
      <c r="B69" s="57">
        <f>PRRAS!C79</f>
        <v>68</v>
      </c>
      <c r="C69" s="57">
        <f>PRRAS!D79</f>
        <v>0</v>
      </c>
      <c r="D69" s="57">
        <f>PRRAS!E79</f>
        <v>27193</v>
      </c>
      <c r="E69" s="57">
        <v>0</v>
      </c>
      <c r="F69" s="57">
        <v>0</v>
      </c>
      <c r="G69" s="58">
        <f t="shared" si="2"/>
        <v>3698.248</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3715974</v>
      </c>
      <c r="D75" s="57">
        <f>PRRAS!E85</f>
        <v>2544307</v>
      </c>
      <c r="E75" s="57">
        <v>0</v>
      </c>
      <c r="F75" s="57">
        <v>0</v>
      </c>
      <c r="G75" s="58">
        <f t="shared" si="2"/>
        <v>651539.51199999999</v>
      </c>
      <c r="H75" s="58">
        <f t="shared" si="3"/>
        <v>0</v>
      </c>
      <c r="I75" s="59">
        <v>0</v>
      </c>
    </row>
    <row r="76" spans="1:9" x14ac:dyDescent="0.2">
      <c r="A76" s="56">
        <v>151</v>
      </c>
      <c r="B76" s="57">
        <f>PRRAS!C86</f>
        <v>75</v>
      </c>
      <c r="C76" s="57">
        <f>PRRAS!D86</f>
        <v>137</v>
      </c>
      <c r="D76" s="57">
        <f>PRRAS!E86</f>
        <v>159</v>
      </c>
      <c r="E76" s="57">
        <v>0</v>
      </c>
      <c r="F76" s="57">
        <v>0</v>
      </c>
      <c r="G76" s="58">
        <f t="shared" si="2"/>
        <v>34.125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137</v>
      </c>
      <c r="D78" s="57">
        <f>PRRAS!E88</f>
        <v>159</v>
      </c>
      <c r="E78" s="57">
        <v>0</v>
      </c>
      <c r="F78" s="57">
        <v>0</v>
      </c>
      <c r="G78" s="58">
        <f t="shared" si="2"/>
        <v>35.034999999999997</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3715837</v>
      </c>
      <c r="D84" s="57">
        <f>PRRAS!E94</f>
        <v>2544148</v>
      </c>
      <c r="E84" s="57">
        <v>0</v>
      </c>
      <c r="F84" s="57">
        <v>0</v>
      </c>
      <c r="G84" s="58">
        <f t="shared" si="2"/>
        <v>730743.03899999999</v>
      </c>
      <c r="H84" s="58">
        <f t="shared" si="3"/>
        <v>0</v>
      </c>
      <c r="I84" s="59">
        <v>0</v>
      </c>
    </row>
    <row r="85" spans="1:9" x14ac:dyDescent="0.2">
      <c r="A85" s="56">
        <v>151</v>
      </c>
      <c r="B85" s="57">
        <f>PRRAS!C95</f>
        <v>84</v>
      </c>
      <c r="C85" s="57">
        <f>PRRAS!D95</f>
        <v>2658358</v>
      </c>
      <c r="D85" s="57">
        <f>PRRAS!E95</f>
        <v>1864594</v>
      </c>
      <c r="E85" s="57">
        <v>0</v>
      </c>
      <c r="F85" s="57">
        <v>0</v>
      </c>
      <c r="G85" s="58">
        <f t="shared" si="2"/>
        <v>536553.86400000006</v>
      </c>
      <c r="H85" s="58">
        <f t="shared" si="3"/>
        <v>0</v>
      </c>
      <c r="I85" s="59">
        <v>0</v>
      </c>
    </row>
    <row r="86" spans="1:9" x14ac:dyDescent="0.2">
      <c r="A86" s="56">
        <v>151</v>
      </c>
      <c r="B86" s="57">
        <f>PRRAS!C96</f>
        <v>85</v>
      </c>
      <c r="C86" s="57">
        <f>PRRAS!D96</f>
        <v>705103</v>
      </c>
      <c r="D86" s="57">
        <f>PRRAS!E96</f>
        <v>391292</v>
      </c>
      <c r="E86" s="57">
        <v>0</v>
      </c>
      <c r="F86" s="57">
        <v>0</v>
      </c>
      <c r="G86" s="58">
        <f t="shared" si="2"/>
        <v>126453.395</v>
      </c>
      <c r="H86" s="58">
        <f t="shared" si="3"/>
        <v>0</v>
      </c>
      <c r="I86" s="59">
        <v>0</v>
      </c>
    </row>
    <row r="87" spans="1:9" x14ac:dyDescent="0.2">
      <c r="A87" s="56">
        <v>151</v>
      </c>
      <c r="B87" s="57">
        <f>PRRAS!C97</f>
        <v>86</v>
      </c>
      <c r="C87" s="57">
        <f>PRRAS!D97</f>
        <v>183053</v>
      </c>
      <c r="D87" s="57">
        <f>PRRAS!E97</f>
        <v>131465</v>
      </c>
      <c r="E87" s="57">
        <v>0</v>
      </c>
      <c r="F87" s="57">
        <v>0</v>
      </c>
      <c r="G87" s="58">
        <f t="shared" si="2"/>
        <v>38354.538</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169323</v>
      </c>
      <c r="D90" s="57">
        <f>PRRAS!E100</f>
        <v>156797</v>
      </c>
      <c r="E90" s="57">
        <v>0</v>
      </c>
      <c r="F90" s="57">
        <v>0</v>
      </c>
      <c r="G90" s="58">
        <f t="shared" si="2"/>
        <v>42979.612999999998</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1829695</v>
      </c>
      <c r="D106" s="57">
        <f>PRRAS!E116</f>
        <v>1668361</v>
      </c>
      <c r="E106" s="57">
        <v>0</v>
      </c>
      <c r="F106" s="57">
        <v>0</v>
      </c>
      <c r="G106" s="58">
        <f t="shared" si="2"/>
        <v>542473.78500000003</v>
      </c>
      <c r="H106" s="58">
        <f t="shared" si="3"/>
        <v>0</v>
      </c>
      <c r="I106" s="59">
        <v>0</v>
      </c>
    </row>
    <row r="107" spans="1:9" x14ac:dyDescent="0.2">
      <c r="A107" s="56">
        <v>151</v>
      </c>
      <c r="B107" s="57">
        <f>PRRAS!C117</f>
        <v>106</v>
      </c>
      <c r="C107" s="57">
        <f>PRRAS!D117</f>
        <v>1315299</v>
      </c>
      <c r="D107" s="57">
        <f>PRRAS!E117</f>
        <v>1068714</v>
      </c>
      <c r="E107" s="57">
        <v>0</v>
      </c>
      <c r="F107" s="57">
        <v>0</v>
      </c>
      <c r="G107" s="58">
        <f t="shared" si="2"/>
        <v>365989.06199999998</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776156</v>
      </c>
      <c r="D109" s="57">
        <f>PRRAS!E119</f>
        <v>648495</v>
      </c>
      <c r="E109" s="57">
        <v>0</v>
      </c>
      <c r="F109" s="57">
        <v>0</v>
      </c>
      <c r="G109" s="58">
        <f t="shared" si="2"/>
        <v>223899.76800000001</v>
      </c>
      <c r="H109" s="58">
        <f t="shared" si="3"/>
        <v>0</v>
      </c>
      <c r="I109" s="59">
        <v>0</v>
      </c>
    </row>
    <row r="110" spans="1:9" x14ac:dyDescent="0.2">
      <c r="A110" s="56">
        <v>151</v>
      </c>
      <c r="B110" s="57">
        <f>PRRAS!C120</f>
        <v>109</v>
      </c>
      <c r="C110" s="57">
        <f>PRRAS!D120</f>
        <v>539143</v>
      </c>
      <c r="D110" s="57">
        <f>PRRAS!E120</f>
        <v>420219</v>
      </c>
      <c r="E110" s="57">
        <v>0</v>
      </c>
      <c r="F110" s="57">
        <v>0</v>
      </c>
      <c r="G110" s="58">
        <f t="shared" si="2"/>
        <v>150374.329</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514396</v>
      </c>
      <c r="D112" s="57">
        <f>PRRAS!E122</f>
        <v>599647</v>
      </c>
      <c r="E112" s="57">
        <v>0</v>
      </c>
      <c r="F112" s="57">
        <v>0</v>
      </c>
      <c r="G112" s="58">
        <f t="shared" si="2"/>
        <v>190219.59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514396</v>
      </c>
      <c r="D117" s="57">
        <f>PRRAS!E127</f>
        <v>599647</v>
      </c>
      <c r="E117" s="57">
        <v>0</v>
      </c>
      <c r="F117" s="57">
        <v>0</v>
      </c>
      <c r="G117" s="58">
        <f t="shared" si="2"/>
        <v>198788.04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39480</v>
      </c>
      <c r="D124" s="57">
        <f>PRRAS!E134</f>
        <v>190375</v>
      </c>
      <c r="E124" s="57">
        <v>0</v>
      </c>
      <c r="F124" s="57">
        <v>0</v>
      </c>
      <c r="G124" s="58">
        <f t="shared" si="2"/>
        <v>51688.29</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39480</v>
      </c>
      <c r="D128" s="57">
        <f>PRRAS!E138</f>
        <v>190375</v>
      </c>
      <c r="E128" s="57">
        <v>0</v>
      </c>
      <c r="F128" s="57">
        <v>0</v>
      </c>
      <c r="G128" s="58">
        <f t="shared" si="2"/>
        <v>53369.21</v>
      </c>
      <c r="H128" s="58">
        <f t="shared" si="3"/>
        <v>0</v>
      </c>
      <c r="I128" s="59">
        <v>0</v>
      </c>
    </row>
    <row r="129" spans="1:9" x14ac:dyDescent="0.2">
      <c r="A129" s="56">
        <v>151</v>
      </c>
      <c r="B129" s="57">
        <f>PRRAS!C139</f>
        <v>128</v>
      </c>
      <c r="C129" s="57">
        <f>PRRAS!D139</f>
        <v>39480</v>
      </c>
      <c r="D129" s="57">
        <f>PRRAS!E139</f>
        <v>190375</v>
      </c>
      <c r="E129" s="57">
        <v>0</v>
      </c>
      <c r="F129" s="57">
        <v>0</v>
      </c>
      <c r="G129" s="58">
        <f t="shared" si="2"/>
        <v>53789.440000000002</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104566820</v>
      </c>
      <c r="D149" s="57">
        <f>PRRAS!E159</f>
        <v>66447299</v>
      </c>
      <c r="E149" s="57">
        <v>0</v>
      </c>
      <c r="F149" s="57">
        <v>0</v>
      </c>
      <c r="G149" s="58">
        <f t="shared" si="4"/>
        <v>35144289.864</v>
      </c>
      <c r="H149" s="58">
        <f t="shared" si="5"/>
        <v>0</v>
      </c>
      <c r="I149" s="59">
        <v>0</v>
      </c>
    </row>
    <row r="150" spans="1:9" x14ac:dyDescent="0.2">
      <c r="A150" s="56">
        <v>151</v>
      </c>
      <c r="B150" s="57">
        <f>PRRAS!C160</f>
        <v>149</v>
      </c>
      <c r="C150" s="57">
        <f>PRRAS!D160</f>
        <v>9787681</v>
      </c>
      <c r="D150" s="57">
        <f>PRRAS!E160</f>
        <v>15048142</v>
      </c>
      <c r="E150" s="57">
        <v>0</v>
      </c>
      <c r="F150" s="57">
        <v>0</v>
      </c>
      <c r="G150" s="58">
        <f t="shared" si="4"/>
        <v>5942710.7850000001</v>
      </c>
      <c r="H150" s="58">
        <f t="shared" si="5"/>
        <v>0</v>
      </c>
      <c r="I150" s="59">
        <v>0</v>
      </c>
    </row>
    <row r="151" spans="1:9" x14ac:dyDescent="0.2">
      <c r="A151" s="56">
        <v>151</v>
      </c>
      <c r="B151" s="57">
        <f>PRRAS!C161</f>
        <v>150</v>
      </c>
      <c r="C151" s="57">
        <f>PRRAS!D161</f>
        <v>7969383</v>
      </c>
      <c r="D151" s="57">
        <f>PRRAS!E161</f>
        <v>12454033</v>
      </c>
      <c r="E151" s="57">
        <v>0</v>
      </c>
      <c r="F151" s="57">
        <v>0</v>
      </c>
      <c r="G151" s="58">
        <f t="shared" si="4"/>
        <v>4931617.3499999996</v>
      </c>
      <c r="H151" s="58">
        <f t="shared" si="5"/>
        <v>0</v>
      </c>
      <c r="I151" s="59">
        <v>0</v>
      </c>
    </row>
    <row r="152" spans="1:9" x14ac:dyDescent="0.2">
      <c r="A152" s="56">
        <v>151</v>
      </c>
      <c r="B152" s="57">
        <f>PRRAS!C162</f>
        <v>151</v>
      </c>
      <c r="C152" s="57">
        <f>PRRAS!D162</f>
        <v>7969383</v>
      </c>
      <c r="D152" s="57">
        <f>PRRAS!E162</f>
        <v>12454033</v>
      </c>
      <c r="E152" s="57">
        <v>0</v>
      </c>
      <c r="F152" s="57">
        <v>0</v>
      </c>
      <c r="G152" s="58">
        <f t="shared" si="4"/>
        <v>4964494.7989999996</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509820</v>
      </c>
      <c r="D156" s="57">
        <f>PRRAS!E166</f>
        <v>574462</v>
      </c>
      <c r="E156" s="57">
        <v>0</v>
      </c>
      <c r="F156" s="57">
        <v>0</v>
      </c>
      <c r="G156" s="58">
        <f t="shared" si="4"/>
        <v>257105.32</v>
      </c>
      <c r="H156" s="58">
        <f t="shared" si="5"/>
        <v>0</v>
      </c>
      <c r="I156" s="59">
        <v>0</v>
      </c>
    </row>
    <row r="157" spans="1:9" x14ac:dyDescent="0.2">
      <c r="A157" s="56">
        <v>151</v>
      </c>
      <c r="B157" s="57">
        <f>PRRAS!C167</f>
        <v>156</v>
      </c>
      <c r="C157" s="57">
        <f>PRRAS!D167</f>
        <v>1308478</v>
      </c>
      <c r="D157" s="57">
        <f>PRRAS!E167</f>
        <v>2019647</v>
      </c>
      <c r="E157" s="57">
        <v>0</v>
      </c>
      <c r="F157" s="57">
        <v>0</v>
      </c>
      <c r="G157" s="58">
        <f t="shared" si="4"/>
        <v>834252.43200000003</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1297268</v>
      </c>
      <c r="D159" s="57">
        <f>PRRAS!E169</f>
        <v>2019647</v>
      </c>
      <c r="E159" s="57">
        <v>0</v>
      </c>
      <c r="F159" s="57">
        <v>0</v>
      </c>
      <c r="G159" s="58">
        <f t="shared" si="4"/>
        <v>843176.79599999997</v>
      </c>
      <c r="H159" s="58">
        <f t="shared" si="5"/>
        <v>0</v>
      </c>
      <c r="I159" s="59">
        <v>0</v>
      </c>
    </row>
    <row r="160" spans="1:9" x14ac:dyDescent="0.2">
      <c r="A160" s="56">
        <v>151</v>
      </c>
      <c r="B160" s="57">
        <f>PRRAS!C170</f>
        <v>159</v>
      </c>
      <c r="C160" s="57">
        <f>PRRAS!D170</f>
        <v>11210</v>
      </c>
      <c r="D160" s="57">
        <f>PRRAS!E170</f>
        <v>0</v>
      </c>
      <c r="E160" s="57">
        <v>0</v>
      </c>
      <c r="F160" s="57">
        <v>0</v>
      </c>
      <c r="G160" s="58">
        <f t="shared" si="4"/>
        <v>1782.39</v>
      </c>
      <c r="H160" s="58">
        <f t="shared" si="5"/>
        <v>0</v>
      </c>
      <c r="I160" s="59">
        <v>0</v>
      </c>
    </row>
    <row r="161" spans="1:9" x14ac:dyDescent="0.2">
      <c r="A161" s="56">
        <v>151</v>
      </c>
      <c r="B161" s="57">
        <f>PRRAS!C171</f>
        <v>160</v>
      </c>
      <c r="C161" s="57">
        <f>PRRAS!D171</f>
        <v>44890803</v>
      </c>
      <c r="D161" s="57">
        <f>PRRAS!E171</f>
        <v>6411773</v>
      </c>
      <c r="E161" s="57">
        <v>0</v>
      </c>
      <c r="F161" s="57">
        <v>0</v>
      </c>
      <c r="G161" s="58">
        <f t="shared" si="4"/>
        <v>9234295.8399999999</v>
      </c>
      <c r="H161" s="58">
        <f t="shared" si="5"/>
        <v>0</v>
      </c>
      <c r="I161" s="59">
        <v>0</v>
      </c>
    </row>
    <row r="162" spans="1:9" x14ac:dyDescent="0.2">
      <c r="A162" s="56">
        <v>151</v>
      </c>
      <c r="B162" s="57">
        <f>PRRAS!C172</f>
        <v>161</v>
      </c>
      <c r="C162" s="57">
        <f>PRRAS!D172</f>
        <v>220224</v>
      </c>
      <c r="D162" s="57">
        <f>PRRAS!E172</f>
        <v>276921</v>
      </c>
      <c r="E162" s="57">
        <v>0</v>
      </c>
      <c r="F162" s="57">
        <v>0</v>
      </c>
      <c r="G162" s="58">
        <f t="shared" si="4"/>
        <v>124624.626</v>
      </c>
      <c r="H162" s="58">
        <f t="shared" si="5"/>
        <v>0</v>
      </c>
      <c r="I162" s="59">
        <v>0</v>
      </c>
    </row>
    <row r="163" spans="1:9" x14ac:dyDescent="0.2">
      <c r="A163" s="56">
        <v>151</v>
      </c>
      <c r="B163" s="57">
        <f>PRRAS!C173</f>
        <v>162</v>
      </c>
      <c r="C163" s="57">
        <f>PRRAS!D173</f>
        <v>33536</v>
      </c>
      <c r="D163" s="57">
        <f>PRRAS!E173</f>
        <v>26579</v>
      </c>
      <c r="E163" s="57">
        <v>0</v>
      </c>
      <c r="F163" s="57">
        <v>0</v>
      </c>
      <c r="G163" s="58">
        <f t="shared" si="4"/>
        <v>14044.428</v>
      </c>
      <c r="H163" s="58">
        <f t="shared" si="5"/>
        <v>0</v>
      </c>
      <c r="I163" s="59">
        <v>0</v>
      </c>
    </row>
    <row r="164" spans="1:9" x14ac:dyDescent="0.2">
      <c r="A164" s="56">
        <v>151</v>
      </c>
      <c r="B164" s="57">
        <f>PRRAS!C174</f>
        <v>163</v>
      </c>
      <c r="C164" s="57">
        <f>PRRAS!D174</f>
        <v>142863</v>
      </c>
      <c r="D164" s="57">
        <f>PRRAS!E174</f>
        <v>202986</v>
      </c>
      <c r="E164" s="57">
        <v>0</v>
      </c>
      <c r="F164" s="57">
        <v>0</v>
      </c>
      <c r="G164" s="58">
        <f t="shared" si="4"/>
        <v>89460.10500000001</v>
      </c>
      <c r="H164" s="58">
        <f t="shared" si="5"/>
        <v>0</v>
      </c>
      <c r="I164" s="59">
        <v>0</v>
      </c>
    </row>
    <row r="165" spans="1:9" x14ac:dyDescent="0.2">
      <c r="A165" s="56">
        <v>151</v>
      </c>
      <c r="B165" s="57">
        <f>PRRAS!C175</f>
        <v>164</v>
      </c>
      <c r="C165" s="57">
        <f>PRRAS!D175</f>
        <v>43825</v>
      </c>
      <c r="D165" s="57">
        <f>PRRAS!E175</f>
        <v>47356</v>
      </c>
      <c r="E165" s="57">
        <v>0</v>
      </c>
      <c r="F165" s="57">
        <v>0</v>
      </c>
      <c r="G165" s="58">
        <f t="shared" si="4"/>
        <v>22720.067999999999</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448443</v>
      </c>
      <c r="D167" s="57">
        <f>PRRAS!E177</f>
        <v>886422</v>
      </c>
      <c r="E167" s="57">
        <v>0</v>
      </c>
      <c r="F167" s="57">
        <v>0</v>
      </c>
      <c r="G167" s="58">
        <f t="shared" si="4"/>
        <v>368733.64199999999</v>
      </c>
      <c r="H167" s="58">
        <f t="shared" si="5"/>
        <v>0</v>
      </c>
      <c r="I167" s="59">
        <v>0</v>
      </c>
    </row>
    <row r="168" spans="1:9" x14ac:dyDescent="0.2">
      <c r="A168" s="56">
        <v>151</v>
      </c>
      <c r="B168" s="57">
        <f>PRRAS!C178</f>
        <v>167</v>
      </c>
      <c r="C168" s="57">
        <f>PRRAS!D178</f>
        <v>82938</v>
      </c>
      <c r="D168" s="57">
        <f>PRRAS!E178</f>
        <v>267085</v>
      </c>
      <c r="E168" s="57">
        <v>0</v>
      </c>
      <c r="F168" s="57">
        <v>0</v>
      </c>
      <c r="G168" s="58">
        <f t="shared" si="4"/>
        <v>103057.03600000001</v>
      </c>
      <c r="H168" s="58">
        <f t="shared" si="5"/>
        <v>0</v>
      </c>
      <c r="I168" s="59">
        <v>0</v>
      </c>
    </row>
    <row r="169" spans="1:9" x14ac:dyDescent="0.2">
      <c r="A169" s="56">
        <v>151</v>
      </c>
      <c r="B169" s="57">
        <f>PRRAS!C179</f>
        <v>168</v>
      </c>
      <c r="C169" s="57">
        <f>PRRAS!D179</f>
        <v>0</v>
      </c>
      <c r="D169" s="57">
        <f>PRRAS!E179</f>
        <v>9653</v>
      </c>
      <c r="E169" s="57">
        <v>0</v>
      </c>
      <c r="F169" s="57">
        <v>0</v>
      </c>
      <c r="G169" s="58">
        <f t="shared" si="4"/>
        <v>3243.4080000000004</v>
      </c>
      <c r="H169" s="58">
        <f t="shared" si="5"/>
        <v>0</v>
      </c>
      <c r="I169" s="59">
        <v>0</v>
      </c>
    </row>
    <row r="170" spans="1:9" x14ac:dyDescent="0.2">
      <c r="A170" s="56">
        <v>151</v>
      </c>
      <c r="B170" s="57">
        <f>PRRAS!C180</f>
        <v>169</v>
      </c>
      <c r="C170" s="57">
        <f>PRRAS!D180</f>
        <v>339996</v>
      </c>
      <c r="D170" s="57">
        <f>PRRAS!E180</f>
        <v>559376</v>
      </c>
      <c r="E170" s="57">
        <v>0</v>
      </c>
      <c r="F170" s="57">
        <v>0</v>
      </c>
      <c r="G170" s="58">
        <f t="shared" si="4"/>
        <v>246528.41200000001</v>
      </c>
      <c r="H170" s="58">
        <f t="shared" si="5"/>
        <v>0</v>
      </c>
      <c r="I170" s="59">
        <v>0</v>
      </c>
    </row>
    <row r="171" spans="1:9" x14ac:dyDescent="0.2">
      <c r="A171" s="56">
        <v>151</v>
      </c>
      <c r="B171" s="57">
        <f>PRRAS!C181</f>
        <v>170</v>
      </c>
      <c r="C171" s="57">
        <f>PRRAS!D181</f>
        <v>9791</v>
      </c>
      <c r="D171" s="57">
        <f>PRRAS!E181</f>
        <v>36541</v>
      </c>
      <c r="E171" s="57">
        <v>0</v>
      </c>
      <c r="F171" s="57">
        <v>0</v>
      </c>
      <c r="G171" s="58">
        <f t="shared" si="4"/>
        <v>14088.410000000002</v>
      </c>
      <c r="H171" s="58">
        <f t="shared" si="5"/>
        <v>0</v>
      </c>
      <c r="I171" s="59">
        <v>0</v>
      </c>
    </row>
    <row r="172" spans="1:9" x14ac:dyDescent="0.2">
      <c r="A172" s="56">
        <v>151</v>
      </c>
      <c r="B172" s="57">
        <f>PRRAS!C182</f>
        <v>171</v>
      </c>
      <c r="C172" s="57">
        <f>PRRAS!D182</f>
        <v>15718</v>
      </c>
      <c r="D172" s="57">
        <f>PRRAS!E182</f>
        <v>13767</v>
      </c>
      <c r="E172" s="57">
        <v>0</v>
      </c>
      <c r="F172" s="57">
        <v>0</v>
      </c>
      <c r="G172" s="58">
        <f t="shared" si="4"/>
        <v>7396.0920000000006</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40708136</v>
      </c>
      <c r="D175" s="57">
        <f>PRRAS!E185</f>
        <v>3112940</v>
      </c>
      <c r="E175" s="57">
        <v>0</v>
      </c>
      <c r="F175" s="57">
        <v>0</v>
      </c>
      <c r="G175" s="58">
        <f t="shared" si="4"/>
        <v>8166518.7839999991</v>
      </c>
      <c r="H175" s="58">
        <f t="shared" si="5"/>
        <v>0</v>
      </c>
      <c r="I175" s="59">
        <v>0</v>
      </c>
    </row>
    <row r="176" spans="1:9" x14ac:dyDescent="0.2">
      <c r="A176" s="56">
        <v>151</v>
      </c>
      <c r="B176" s="57">
        <f>PRRAS!C186</f>
        <v>175</v>
      </c>
      <c r="C176" s="57">
        <f>PRRAS!D186</f>
        <v>200698</v>
      </c>
      <c r="D176" s="57">
        <f>PRRAS!E186</f>
        <v>561471</v>
      </c>
      <c r="E176" s="57">
        <v>0</v>
      </c>
      <c r="F176" s="57">
        <v>0</v>
      </c>
      <c r="G176" s="58">
        <f t="shared" si="4"/>
        <v>231636.99999999997</v>
      </c>
      <c r="H176" s="58">
        <f t="shared" si="5"/>
        <v>0</v>
      </c>
      <c r="I176" s="59">
        <v>0</v>
      </c>
    </row>
    <row r="177" spans="1:9" x14ac:dyDescent="0.2">
      <c r="A177" s="56">
        <v>151</v>
      </c>
      <c r="B177" s="57">
        <f>PRRAS!C187</f>
        <v>176</v>
      </c>
      <c r="C177" s="57">
        <f>PRRAS!D187</f>
        <v>286925</v>
      </c>
      <c r="D177" s="57">
        <f>PRRAS!E187</f>
        <v>508083</v>
      </c>
      <c r="E177" s="57">
        <v>0</v>
      </c>
      <c r="F177" s="57">
        <v>0</v>
      </c>
      <c r="G177" s="58">
        <f t="shared" si="4"/>
        <v>229344.01599999997</v>
      </c>
      <c r="H177" s="58">
        <f t="shared" si="5"/>
        <v>0</v>
      </c>
      <c r="I177" s="59">
        <v>0</v>
      </c>
    </row>
    <row r="178" spans="1:9" x14ac:dyDescent="0.2">
      <c r="A178" s="56">
        <v>151</v>
      </c>
      <c r="B178" s="57">
        <f>PRRAS!C188</f>
        <v>177</v>
      </c>
      <c r="C178" s="57">
        <f>PRRAS!D188</f>
        <v>174501</v>
      </c>
      <c r="D178" s="57">
        <f>PRRAS!E188</f>
        <v>230685</v>
      </c>
      <c r="E178" s="57">
        <v>0</v>
      </c>
      <c r="F178" s="57">
        <v>0</v>
      </c>
      <c r="G178" s="58">
        <f t="shared" si="4"/>
        <v>112549.167</v>
      </c>
      <c r="H178" s="58">
        <f t="shared" si="5"/>
        <v>0</v>
      </c>
      <c r="I178" s="59">
        <v>0</v>
      </c>
    </row>
    <row r="179" spans="1:9" x14ac:dyDescent="0.2">
      <c r="A179" s="56">
        <v>151</v>
      </c>
      <c r="B179" s="57">
        <f>PRRAS!C189</f>
        <v>178</v>
      </c>
      <c r="C179" s="57">
        <f>PRRAS!D189</f>
        <v>115089</v>
      </c>
      <c r="D179" s="57">
        <f>PRRAS!E189</f>
        <v>243081</v>
      </c>
      <c r="E179" s="57">
        <v>0</v>
      </c>
      <c r="F179" s="57">
        <v>0</v>
      </c>
      <c r="G179" s="58">
        <f t="shared" si="4"/>
        <v>107022.678</v>
      </c>
      <c r="H179" s="58">
        <f t="shared" si="5"/>
        <v>0</v>
      </c>
      <c r="I179" s="59">
        <v>0</v>
      </c>
    </row>
    <row r="180" spans="1:9" x14ac:dyDescent="0.2">
      <c r="A180" s="56">
        <v>151</v>
      </c>
      <c r="B180" s="57">
        <f>PRRAS!C190</f>
        <v>179</v>
      </c>
      <c r="C180" s="57">
        <f>PRRAS!D190</f>
        <v>244209</v>
      </c>
      <c r="D180" s="57">
        <f>PRRAS!E190</f>
        <v>198409</v>
      </c>
      <c r="E180" s="57">
        <v>0</v>
      </c>
      <c r="F180" s="57">
        <v>0</v>
      </c>
      <c r="G180" s="58">
        <f t="shared" si="4"/>
        <v>114743.833</v>
      </c>
      <c r="H180" s="58">
        <f t="shared" si="5"/>
        <v>0</v>
      </c>
      <c r="I180" s="59">
        <v>0</v>
      </c>
    </row>
    <row r="181" spans="1:9" x14ac:dyDescent="0.2">
      <c r="A181" s="56">
        <v>151</v>
      </c>
      <c r="B181" s="57">
        <f>PRRAS!C191</f>
        <v>180</v>
      </c>
      <c r="C181" s="57">
        <f>PRRAS!D191</f>
        <v>178050</v>
      </c>
      <c r="D181" s="57">
        <f>PRRAS!E191</f>
        <v>296775</v>
      </c>
      <c r="E181" s="57">
        <v>0</v>
      </c>
      <c r="F181" s="57">
        <v>0</v>
      </c>
      <c r="G181" s="58">
        <f t="shared" si="4"/>
        <v>138888</v>
      </c>
      <c r="H181" s="58">
        <f t="shared" si="5"/>
        <v>0</v>
      </c>
      <c r="I181" s="59">
        <v>0</v>
      </c>
    </row>
    <row r="182" spans="1:9" x14ac:dyDescent="0.2">
      <c r="A182" s="56">
        <v>151</v>
      </c>
      <c r="B182" s="57">
        <f>PRRAS!C192</f>
        <v>181</v>
      </c>
      <c r="C182" s="57">
        <f>PRRAS!D192</f>
        <v>533997</v>
      </c>
      <c r="D182" s="57">
        <f>PRRAS!E192</f>
        <v>421174</v>
      </c>
      <c r="E182" s="57">
        <v>0</v>
      </c>
      <c r="F182" s="57">
        <v>0</v>
      </c>
      <c r="G182" s="58">
        <f t="shared" si="4"/>
        <v>249118.44499999998</v>
      </c>
      <c r="H182" s="58">
        <f t="shared" si="5"/>
        <v>0</v>
      </c>
      <c r="I182" s="59">
        <v>0</v>
      </c>
    </row>
    <row r="183" spans="1:9" x14ac:dyDescent="0.2">
      <c r="A183" s="56">
        <v>151</v>
      </c>
      <c r="B183" s="57">
        <f>PRRAS!C193</f>
        <v>182</v>
      </c>
      <c r="C183" s="57">
        <f>PRRAS!D193</f>
        <v>0</v>
      </c>
      <c r="D183" s="57">
        <f>PRRAS!E193</f>
        <v>51688</v>
      </c>
      <c r="E183" s="57">
        <v>0</v>
      </c>
      <c r="F183" s="57">
        <v>0</v>
      </c>
      <c r="G183" s="58">
        <f t="shared" si="4"/>
        <v>18814.432000000001</v>
      </c>
      <c r="H183" s="58">
        <f t="shared" si="5"/>
        <v>0</v>
      </c>
      <c r="I183" s="59">
        <v>0</v>
      </c>
    </row>
    <row r="184" spans="1:9" x14ac:dyDescent="0.2">
      <c r="A184" s="56">
        <v>151</v>
      </c>
      <c r="B184" s="57">
        <f>PRRAS!C194</f>
        <v>183</v>
      </c>
      <c r="C184" s="57">
        <f>PRRAS!D194</f>
        <v>38974667</v>
      </c>
      <c r="D184" s="57">
        <f>PRRAS!E194</f>
        <v>601574</v>
      </c>
      <c r="E184" s="57">
        <v>0</v>
      </c>
      <c r="F184" s="57">
        <v>0</v>
      </c>
      <c r="G184" s="58">
        <f t="shared" si="4"/>
        <v>7352540.1449999996</v>
      </c>
      <c r="H184" s="58">
        <f t="shared" si="5"/>
        <v>0</v>
      </c>
      <c r="I184" s="59">
        <v>0</v>
      </c>
    </row>
    <row r="185" spans="1:9" x14ac:dyDescent="0.2">
      <c r="A185" s="56">
        <v>151</v>
      </c>
      <c r="B185" s="57">
        <f>PRRAS!C195</f>
        <v>184</v>
      </c>
      <c r="C185" s="57">
        <f>PRRAS!D195</f>
        <v>0</v>
      </c>
      <c r="D185" s="57">
        <f>PRRAS!E195</f>
        <v>3589</v>
      </c>
      <c r="E185" s="57">
        <v>0</v>
      </c>
      <c r="F185" s="57">
        <v>0</v>
      </c>
      <c r="G185" s="58">
        <f t="shared" si="4"/>
        <v>1320.752</v>
      </c>
      <c r="H185" s="58">
        <f t="shared" si="5"/>
        <v>0</v>
      </c>
      <c r="I185" s="59">
        <v>0</v>
      </c>
    </row>
    <row r="186" spans="1:9" x14ac:dyDescent="0.2">
      <c r="A186" s="56">
        <v>151</v>
      </c>
      <c r="B186" s="57">
        <f>PRRAS!C196</f>
        <v>185</v>
      </c>
      <c r="C186" s="57">
        <f>PRRAS!D196</f>
        <v>3514000</v>
      </c>
      <c r="D186" s="57">
        <f>PRRAS!E196</f>
        <v>2131901</v>
      </c>
      <c r="E186" s="57">
        <v>0</v>
      </c>
      <c r="F186" s="57">
        <v>0</v>
      </c>
      <c r="G186" s="58">
        <f t="shared" si="4"/>
        <v>1438893.3699999999</v>
      </c>
      <c r="H186" s="58">
        <f t="shared" si="5"/>
        <v>0</v>
      </c>
      <c r="I186" s="59">
        <v>0</v>
      </c>
    </row>
    <row r="187" spans="1:9" x14ac:dyDescent="0.2">
      <c r="A187" s="56">
        <v>151</v>
      </c>
      <c r="B187" s="57">
        <f>PRRAS!C197</f>
        <v>186</v>
      </c>
      <c r="C187" s="57">
        <f>PRRAS!D197</f>
        <v>207785</v>
      </c>
      <c r="D187" s="57">
        <f>PRRAS!E197</f>
        <v>129020</v>
      </c>
      <c r="E187" s="57">
        <v>0</v>
      </c>
      <c r="F187" s="57">
        <v>0</v>
      </c>
      <c r="G187" s="58">
        <f t="shared" si="4"/>
        <v>86643.45</v>
      </c>
      <c r="H187" s="58">
        <f t="shared" si="5"/>
        <v>0</v>
      </c>
      <c r="I187" s="59">
        <v>0</v>
      </c>
    </row>
    <row r="188" spans="1:9" x14ac:dyDescent="0.2">
      <c r="A188" s="56">
        <v>151</v>
      </c>
      <c r="B188" s="57">
        <f>PRRAS!C198</f>
        <v>187</v>
      </c>
      <c r="C188" s="57">
        <f>PRRAS!D198</f>
        <v>41692</v>
      </c>
      <c r="D188" s="57">
        <f>PRRAS!E198</f>
        <v>27027</v>
      </c>
      <c r="E188" s="57">
        <v>0</v>
      </c>
      <c r="F188" s="57">
        <v>0</v>
      </c>
      <c r="G188" s="58">
        <f t="shared" si="4"/>
        <v>17904.502</v>
      </c>
      <c r="H188" s="58">
        <f t="shared" si="5"/>
        <v>0</v>
      </c>
      <c r="I188" s="59">
        <v>0</v>
      </c>
    </row>
    <row r="189" spans="1:9" x14ac:dyDescent="0.2">
      <c r="A189" s="56">
        <v>151</v>
      </c>
      <c r="B189" s="57">
        <f>PRRAS!C199</f>
        <v>188</v>
      </c>
      <c r="C189" s="57">
        <f>PRRAS!D199</f>
        <v>104279</v>
      </c>
      <c r="D189" s="57">
        <f>PRRAS!E199</f>
        <v>101679</v>
      </c>
      <c r="E189" s="57">
        <v>0</v>
      </c>
      <c r="F189" s="57">
        <v>0</v>
      </c>
      <c r="G189" s="58">
        <f t="shared" si="4"/>
        <v>57835.756000000001</v>
      </c>
      <c r="H189" s="58">
        <f t="shared" si="5"/>
        <v>0</v>
      </c>
      <c r="I189" s="59">
        <v>0</v>
      </c>
    </row>
    <row r="190" spans="1:9" x14ac:dyDescent="0.2">
      <c r="A190" s="56">
        <v>151</v>
      </c>
      <c r="B190" s="57">
        <f>PRRAS!C200</f>
        <v>189</v>
      </c>
      <c r="C190" s="57">
        <f>PRRAS!D200</f>
        <v>19699</v>
      </c>
      <c r="D190" s="57">
        <f>PRRAS!E200</f>
        <v>38381</v>
      </c>
      <c r="E190" s="57">
        <v>0</v>
      </c>
      <c r="F190" s="57">
        <v>0</v>
      </c>
      <c r="G190" s="58">
        <f t="shared" si="4"/>
        <v>18231.129000000001</v>
      </c>
      <c r="H190" s="58">
        <f t="shared" si="5"/>
        <v>0</v>
      </c>
      <c r="I190" s="59">
        <v>0</v>
      </c>
    </row>
    <row r="191" spans="1:9" x14ac:dyDescent="0.2">
      <c r="A191" s="56">
        <v>151</v>
      </c>
      <c r="B191" s="57">
        <f>PRRAS!C201</f>
        <v>190</v>
      </c>
      <c r="C191" s="57">
        <f>PRRAS!D201</f>
        <v>0</v>
      </c>
      <c r="D191" s="57">
        <f>PRRAS!E201</f>
        <v>27977</v>
      </c>
      <c r="E191" s="57">
        <v>0</v>
      </c>
      <c r="F191" s="57">
        <v>0</v>
      </c>
      <c r="G191" s="58">
        <f t="shared" si="4"/>
        <v>10631.26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3140545</v>
      </c>
      <c r="D193" s="57">
        <f>PRRAS!E203</f>
        <v>1807817</v>
      </c>
      <c r="E193" s="57">
        <v>0</v>
      </c>
      <c r="F193" s="57">
        <v>0</v>
      </c>
      <c r="G193" s="58">
        <f t="shared" si="4"/>
        <v>1297186.368</v>
      </c>
      <c r="H193" s="58">
        <f t="shared" si="5"/>
        <v>0</v>
      </c>
      <c r="I193" s="59">
        <v>0</v>
      </c>
    </row>
    <row r="194" spans="1:9" x14ac:dyDescent="0.2">
      <c r="A194" s="56">
        <v>151</v>
      </c>
      <c r="B194" s="57">
        <f>PRRAS!C204</f>
        <v>193</v>
      </c>
      <c r="C194" s="57">
        <f>PRRAS!D204</f>
        <v>549893</v>
      </c>
      <c r="D194" s="57">
        <f>PRRAS!E204</f>
        <v>183455</v>
      </c>
      <c r="E194" s="57">
        <v>0</v>
      </c>
      <c r="F194" s="57">
        <v>0</v>
      </c>
      <c r="G194" s="58">
        <f t="shared" ref="G194:G257" si="6">(B194/1000)*(C194*1+D194*2)</f>
        <v>176942.97899999999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26404</v>
      </c>
      <c r="D200" s="57">
        <f>PRRAS!E210</f>
        <v>57891</v>
      </c>
      <c r="E200" s="57">
        <v>0</v>
      </c>
      <c r="F200" s="57">
        <v>0</v>
      </c>
      <c r="G200" s="58">
        <f t="shared" si="6"/>
        <v>28295.014000000003</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26404</v>
      </c>
      <c r="D202" s="57">
        <f>PRRAS!E212</f>
        <v>57891</v>
      </c>
      <c r="E202" s="57">
        <v>0</v>
      </c>
      <c r="F202" s="57">
        <v>0</v>
      </c>
      <c r="G202" s="58">
        <f t="shared" si="6"/>
        <v>28579.386000000002</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523489</v>
      </c>
      <c r="D208" s="57">
        <f>PRRAS!E218</f>
        <v>125564</v>
      </c>
      <c r="E208" s="57">
        <v>0</v>
      </c>
      <c r="F208" s="57">
        <v>0</v>
      </c>
      <c r="G208" s="58">
        <f t="shared" si="6"/>
        <v>160345.71899999998</v>
      </c>
      <c r="H208" s="58">
        <f t="shared" si="7"/>
        <v>0</v>
      </c>
      <c r="I208" s="59">
        <v>0</v>
      </c>
    </row>
    <row r="209" spans="1:9" x14ac:dyDescent="0.2">
      <c r="A209" s="56">
        <v>151</v>
      </c>
      <c r="B209" s="57">
        <f>PRRAS!C219</f>
        <v>208</v>
      </c>
      <c r="C209" s="57">
        <f>PRRAS!D219</f>
        <v>53022</v>
      </c>
      <c r="D209" s="57">
        <f>PRRAS!E219</f>
        <v>61245</v>
      </c>
      <c r="E209" s="57">
        <v>0</v>
      </c>
      <c r="F209" s="57">
        <v>0</v>
      </c>
      <c r="G209" s="58">
        <f t="shared" si="6"/>
        <v>36506.495999999999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470467</v>
      </c>
      <c r="D212" s="57">
        <f>PRRAS!E222</f>
        <v>64319</v>
      </c>
      <c r="E212" s="57">
        <v>0</v>
      </c>
      <c r="F212" s="57">
        <v>0</v>
      </c>
      <c r="G212" s="58">
        <f t="shared" si="6"/>
        <v>126411.155</v>
      </c>
      <c r="H212" s="58">
        <f t="shared" si="7"/>
        <v>0</v>
      </c>
      <c r="I212" s="59">
        <v>0</v>
      </c>
    </row>
    <row r="213" spans="1:9" x14ac:dyDescent="0.2">
      <c r="A213" s="56">
        <v>151</v>
      </c>
      <c r="B213" s="57">
        <f>PRRAS!C223</f>
        <v>212</v>
      </c>
      <c r="C213" s="57">
        <f>PRRAS!D223</f>
        <v>216738</v>
      </c>
      <c r="D213" s="57">
        <f>PRRAS!E223</f>
        <v>58753</v>
      </c>
      <c r="E213" s="57">
        <v>0</v>
      </c>
      <c r="F213" s="57">
        <v>0</v>
      </c>
      <c r="G213" s="58">
        <f t="shared" si="6"/>
        <v>70859.728000000003</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216738</v>
      </c>
      <c r="D217" s="57">
        <f>PRRAS!E227</f>
        <v>58753</v>
      </c>
      <c r="E217" s="57">
        <v>0</v>
      </c>
      <c r="F217" s="57">
        <v>0</v>
      </c>
      <c r="G217" s="58">
        <f t="shared" si="6"/>
        <v>72196.703999999998</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216738</v>
      </c>
      <c r="D220" s="57">
        <f>PRRAS!E230</f>
        <v>58753</v>
      </c>
      <c r="E220" s="57">
        <v>0</v>
      </c>
      <c r="F220" s="57">
        <v>0</v>
      </c>
      <c r="G220" s="58">
        <f t="shared" si="6"/>
        <v>73199.436000000002</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42644944</v>
      </c>
      <c r="D222" s="57">
        <f>PRRAS!E232</f>
        <v>39320257</v>
      </c>
      <c r="E222" s="57">
        <v>0</v>
      </c>
      <c r="F222" s="57">
        <v>0</v>
      </c>
      <c r="G222" s="58">
        <f t="shared" si="6"/>
        <v>26804086.217999998</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76000</v>
      </c>
      <c r="D229" s="57">
        <f>PRRAS!E239</f>
        <v>876000</v>
      </c>
      <c r="E229" s="57">
        <v>0</v>
      </c>
      <c r="F229" s="57">
        <v>0</v>
      </c>
      <c r="G229" s="58">
        <f t="shared" si="6"/>
        <v>416784</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76000</v>
      </c>
      <c r="D231" s="57">
        <f>PRRAS!E241</f>
        <v>876000</v>
      </c>
      <c r="E231" s="57">
        <v>0</v>
      </c>
      <c r="F231" s="57">
        <v>0</v>
      </c>
      <c r="G231" s="58">
        <f t="shared" si="6"/>
        <v>420440</v>
      </c>
      <c r="H231" s="58">
        <f t="shared" si="7"/>
        <v>0</v>
      </c>
      <c r="I231" s="59">
        <v>0</v>
      </c>
    </row>
    <row r="232" spans="1:9" x14ac:dyDescent="0.2">
      <c r="A232" s="56">
        <v>151</v>
      </c>
      <c r="B232" s="57">
        <f>PRRAS!C242</f>
        <v>231</v>
      </c>
      <c r="C232" s="57">
        <f>PRRAS!D242</f>
        <v>1026449</v>
      </c>
      <c r="D232" s="57">
        <f>PRRAS!E242</f>
        <v>1141369</v>
      </c>
      <c r="E232" s="57">
        <v>0</v>
      </c>
      <c r="F232" s="57">
        <v>0</v>
      </c>
      <c r="G232" s="58">
        <f t="shared" si="6"/>
        <v>764422.19700000004</v>
      </c>
      <c r="H232" s="58">
        <f t="shared" si="7"/>
        <v>0</v>
      </c>
      <c r="I232" s="59">
        <v>0</v>
      </c>
    </row>
    <row r="233" spans="1:9" x14ac:dyDescent="0.2">
      <c r="A233" s="56">
        <v>151</v>
      </c>
      <c r="B233" s="57">
        <f>PRRAS!C243</f>
        <v>232</v>
      </c>
      <c r="C233" s="57">
        <f>PRRAS!D243</f>
        <v>1026449</v>
      </c>
      <c r="D233" s="57">
        <f>PRRAS!E243</f>
        <v>1141369</v>
      </c>
      <c r="E233" s="57">
        <v>0</v>
      </c>
      <c r="F233" s="57">
        <v>0</v>
      </c>
      <c r="G233" s="58">
        <f t="shared" si="6"/>
        <v>767731.38400000008</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39899079</v>
      </c>
      <c r="D235" s="57">
        <f>PRRAS!E245</f>
        <v>35711471</v>
      </c>
      <c r="E235" s="57">
        <v>0</v>
      </c>
      <c r="F235" s="57">
        <v>0</v>
      </c>
      <c r="G235" s="58">
        <f t="shared" si="6"/>
        <v>26049352.914000001</v>
      </c>
      <c r="H235" s="58">
        <f t="shared" si="7"/>
        <v>0</v>
      </c>
      <c r="I235" s="59">
        <v>0</v>
      </c>
    </row>
    <row r="236" spans="1:9" x14ac:dyDescent="0.2">
      <c r="A236" s="56">
        <v>151</v>
      </c>
      <c r="B236" s="57">
        <f>PRRAS!C246</f>
        <v>235</v>
      </c>
      <c r="C236" s="57">
        <f>PRRAS!D246</f>
        <v>29265985</v>
      </c>
      <c r="D236" s="57">
        <f>PRRAS!E246</f>
        <v>26586946</v>
      </c>
      <c r="E236" s="57">
        <v>0</v>
      </c>
      <c r="F236" s="57">
        <v>0</v>
      </c>
      <c r="G236" s="58">
        <f t="shared" si="6"/>
        <v>19373371.094999999</v>
      </c>
      <c r="H236" s="58">
        <f t="shared" si="7"/>
        <v>0</v>
      </c>
      <c r="I236" s="59">
        <v>0</v>
      </c>
    </row>
    <row r="237" spans="1:9" x14ac:dyDescent="0.2">
      <c r="A237" s="56">
        <v>151</v>
      </c>
      <c r="B237" s="57">
        <f>PRRAS!C247</f>
        <v>236</v>
      </c>
      <c r="C237" s="57">
        <f>PRRAS!D247</f>
        <v>10633094</v>
      </c>
      <c r="D237" s="57">
        <f>PRRAS!E247</f>
        <v>9124525</v>
      </c>
      <c r="E237" s="57">
        <v>0</v>
      </c>
      <c r="F237" s="57">
        <v>0</v>
      </c>
      <c r="G237" s="58">
        <f t="shared" si="6"/>
        <v>6816185.9839999992</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56858</v>
      </c>
      <c r="D239" s="57">
        <f>PRRAS!E249</f>
        <v>0</v>
      </c>
      <c r="E239" s="57">
        <v>0</v>
      </c>
      <c r="F239" s="57">
        <v>0</v>
      </c>
      <c r="G239" s="58">
        <f t="shared" si="6"/>
        <v>13532.204</v>
      </c>
      <c r="H239" s="58">
        <f t="shared" si="7"/>
        <v>0</v>
      </c>
      <c r="I239" s="59">
        <v>0</v>
      </c>
    </row>
    <row r="240" spans="1:9" x14ac:dyDescent="0.2">
      <c r="A240" s="56">
        <v>151</v>
      </c>
      <c r="B240" s="57">
        <f>PRRAS!C250</f>
        <v>239</v>
      </c>
      <c r="C240" s="57">
        <f>PRRAS!D250</f>
        <v>56858</v>
      </c>
      <c r="D240" s="57">
        <f>PRRAS!E250</f>
        <v>0</v>
      </c>
      <c r="E240" s="57">
        <v>0</v>
      </c>
      <c r="F240" s="57">
        <v>0</v>
      </c>
      <c r="G240" s="58">
        <f t="shared" si="6"/>
        <v>13589.062</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1586558</v>
      </c>
      <c r="D242" s="57">
        <f>PRRAS!E252</f>
        <v>1591417</v>
      </c>
      <c r="E242" s="57">
        <v>0</v>
      </c>
      <c r="F242" s="57">
        <v>0</v>
      </c>
      <c r="G242" s="58">
        <f t="shared" si="6"/>
        <v>1149423.4720000001</v>
      </c>
      <c r="H242" s="58">
        <f t="shared" si="7"/>
        <v>0</v>
      </c>
      <c r="I242" s="59">
        <v>0</v>
      </c>
    </row>
    <row r="243" spans="1:9" x14ac:dyDescent="0.2">
      <c r="A243" s="56">
        <v>151</v>
      </c>
      <c r="B243" s="57">
        <f>PRRAS!C253</f>
        <v>242</v>
      </c>
      <c r="C243" s="57">
        <f>PRRAS!D253</f>
        <v>1586558</v>
      </c>
      <c r="D243" s="57">
        <f>PRRAS!E253</f>
        <v>1591417</v>
      </c>
      <c r="E243" s="57">
        <v>0</v>
      </c>
      <c r="F243" s="57">
        <v>0</v>
      </c>
      <c r="G243" s="58">
        <f t="shared" si="6"/>
        <v>1154192.8640000001</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491524</v>
      </c>
      <c r="D247" s="57">
        <f>PRRAS!E257</f>
        <v>947943</v>
      </c>
      <c r="E247" s="57">
        <v>0</v>
      </c>
      <c r="F247" s="57">
        <v>0</v>
      </c>
      <c r="G247" s="58">
        <f t="shared" si="6"/>
        <v>587302.86</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491524</v>
      </c>
      <c r="D254" s="57">
        <f>PRRAS!E264</f>
        <v>947943</v>
      </c>
      <c r="E254" s="57">
        <v>0</v>
      </c>
      <c r="F254" s="57">
        <v>0</v>
      </c>
      <c r="G254" s="58">
        <f t="shared" si="6"/>
        <v>604014.73</v>
      </c>
      <c r="H254" s="58">
        <f t="shared" si="7"/>
        <v>0</v>
      </c>
      <c r="I254" s="59">
        <v>0</v>
      </c>
    </row>
    <row r="255" spans="1:9" x14ac:dyDescent="0.2">
      <c r="A255" s="56">
        <v>151</v>
      </c>
      <c r="B255" s="57">
        <f>PRRAS!C265</f>
        <v>254</v>
      </c>
      <c r="C255" s="57">
        <f>PRRAS!D265</f>
        <v>491524</v>
      </c>
      <c r="D255" s="57">
        <f>PRRAS!E265</f>
        <v>947943</v>
      </c>
      <c r="E255" s="57">
        <v>0</v>
      </c>
      <c r="F255" s="57">
        <v>0</v>
      </c>
      <c r="G255" s="58">
        <f t="shared" si="6"/>
        <v>606402.14</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5985237</v>
      </c>
      <c r="D258" s="57">
        <f>PRRAS!E268</f>
        <v>4476976</v>
      </c>
      <c r="E258" s="57">
        <v>0</v>
      </c>
      <c r="F258" s="57">
        <v>0</v>
      </c>
      <c r="G258" s="58">
        <f t="shared" ref="G258:G321" si="8">(B258/1000)*(C258*1+D258*2)</f>
        <v>3839371.5730000003</v>
      </c>
      <c r="H258" s="58">
        <f t="shared" ref="H258:H321" si="9">ABS(C258-ROUND(C258,0))+ABS(D258-ROUND(D258,0))</f>
        <v>0</v>
      </c>
      <c r="I258" s="59">
        <v>0</v>
      </c>
    </row>
    <row r="259" spans="1:9" x14ac:dyDescent="0.2">
      <c r="A259" s="56">
        <v>151</v>
      </c>
      <c r="B259" s="57">
        <f>PRRAS!C269</f>
        <v>258</v>
      </c>
      <c r="C259" s="57">
        <f>PRRAS!D269</f>
        <v>5611932</v>
      </c>
      <c r="D259" s="57">
        <f>PRRAS!E269</f>
        <v>4441718</v>
      </c>
      <c r="E259" s="57">
        <v>0</v>
      </c>
      <c r="F259" s="57">
        <v>0</v>
      </c>
      <c r="G259" s="58">
        <f t="shared" si="8"/>
        <v>3739804.9440000001</v>
      </c>
      <c r="H259" s="58">
        <f t="shared" si="9"/>
        <v>0</v>
      </c>
      <c r="I259" s="59">
        <v>0</v>
      </c>
    </row>
    <row r="260" spans="1:9" x14ac:dyDescent="0.2">
      <c r="A260" s="56">
        <v>151</v>
      </c>
      <c r="B260" s="57">
        <f>PRRAS!C270</f>
        <v>259</v>
      </c>
      <c r="C260" s="57">
        <f>PRRAS!D270</f>
        <v>5611932</v>
      </c>
      <c r="D260" s="57">
        <f>PRRAS!E270</f>
        <v>4441718</v>
      </c>
      <c r="E260" s="57">
        <v>0</v>
      </c>
      <c r="F260" s="57">
        <v>0</v>
      </c>
      <c r="G260" s="58">
        <f t="shared" si="8"/>
        <v>3754300.3119999999</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100000</v>
      </c>
      <c r="D263" s="57">
        <f>PRRAS!E273</f>
        <v>0</v>
      </c>
      <c r="E263" s="57">
        <v>0</v>
      </c>
      <c r="F263" s="57">
        <v>0</v>
      </c>
      <c r="G263" s="58">
        <f t="shared" si="8"/>
        <v>26200</v>
      </c>
      <c r="H263" s="58">
        <f t="shared" si="9"/>
        <v>0</v>
      </c>
      <c r="I263" s="59">
        <v>0</v>
      </c>
    </row>
    <row r="264" spans="1:9" x14ac:dyDescent="0.2">
      <c r="A264" s="56">
        <v>151</v>
      </c>
      <c r="B264" s="57">
        <f>PRRAS!C274</f>
        <v>263</v>
      </c>
      <c r="C264" s="57">
        <f>PRRAS!D274</f>
        <v>100000</v>
      </c>
      <c r="D264" s="57">
        <f>PRRAS!E274</f>
        <v>0</v>
      </c>
      <c r="E264" s="57">
        <v>0</v>
      </c>
      <c r="F264" s="57">
        <v>0</v>
      </c>
      <c r="G264" s="58">
        <f t="shared" si="8"/>
        <v>26300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102254</v>
      </c>
      <c r="D267" s="57">
        <f>PRRAS!E277</f>
        <v>0</v>
      </c>
      <c r="E267" s="57">
        <v>0</v>
      </c>
      <c r="F267" s="57">
        <v>0</v>
      </c>
      <c r="G267" s="58">
        <f t="shared" si="8"/>
        <v>27199.564000000002</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102254</v>
      </c>
      <c r="D272" s="57">
        <f>PRRAS!E282</f>
        <v>0</v>
      </c>
      <c r="E272" s="57">
        <v>0</v>
      </c>
      <c r="F272" s="57">
        <v>0</v>
      </c>
      <c r="G272" s="58">
        <f t="shared" si="8"/>
        <v>27710.834000000003</v>
      </c>
      <c r="H272" s="58">
        <f t="shared" si="9"/>
        <v>0</v>
      </c>
      <c r="I272" s="59">
        <v>0</v>
      </c>
    </row>
    <row r="273" spans="1:9" x14ac:dyDescent="0.2">
      <c r="A273" s="56">
        <v>151</v>
      </c>
      <c r="B273" s="57">
        <f>PRRAS!C283</f>
        <v>272</v>
      </c>
      <c r="C273" s="57">
        <f>PRRAS!D283</f>
        <v>171051</v>
      </c>
      <c r="D273" s="57">
        <f>PRRAS!E283</f>
        <v>35258</v>
      </c>
      <c r="E273" s="57">
        <v>0</v>
      </c>
      <c r="F273" s="57">
        <v>0</v>
      </c>
      <c r="G273" s="58">
        <f t="shared" si="8"/>
        <v>65706.224000000002</v>
      </c>
      <c r="H273" s="58">
        <f t="shared" si="9"/>
        <v>0</v>
      </c>
      <c r="I273" s="59">
        <v>0</v>
      </c>
    </row>
    <row r="274" spans="1:9" x14ac:dyDescent="0.2">
      <c r="A274" s="56">
        <v>151</v>
      </c>
      <c r="B274" s="57">
        <f>PRRAS!C284</f>
        <v>273</v>
      </c>
      <c r="C274" s="57">
        <f>PRRAS!D284</f>
        <v>171051</v>
      </c>
      <c r="D274" s="57">
        <f>PRRAS!E284</f>
        <v>35258</v>
      </c>
      <c r="E274" s="57">
        <v>0</v>
      </c>
      <c r="F274" s="57">
        <v>0</v>
      </c>
      <c r="G274" s="58">
        <f t="shared" si="8"/>
        <v>65947.791000000012</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104566820</v>
      </c>
      <c r="D282" s="57">
        <f>PRRAS!E292</f>
        <v>66447299</v>
      </c>
      <c r="E282" s="57">
        <v>0</v>
      </c>
      <c r="F282" s="57">
        <v>0</v>
      </c>
      <c r="G282" s="58">
        <f t="shared" si="8"/>
        <v>66726658.458000004</v>
      </c>
      <c r="H282" s="58">
        <f t="shared" si="9"/>
        <v>0</v>
      </c>
      <c r="I282" s="59">
        <v>0</v>
      </c>
    </row>
    <row r="283" spans="1:9" x14ac:dyDescent="0.2">
      <c r="A283" s="56">
        <v>151</v>
      </c>
      <c r="B283" s="57">
        <f>PRRAS!C293</f>
        <v>282</v>
      </c>
      <c r="C283" s="57">
        <f>PRRAS!D293</f>
        <v>11383665</v>
      </c>
      <c r="D283" s="57">
        <f>PRRAS!E293</f>
        <v>14542796</v>
      </c>
      <c r="E283" s="57">
        <v>0</v>
      </c>
      <c r="F283" s="57">
        <v>0</v>
      </c>
      <c r="G283" s="58">
        <f t="shared" si="8"/>
        <v>11412330.473999999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2258622</v>
      </c>
      <c r="D285" s="57">
        <f>PRRAS!E295</f>
        <v>2607020</v>
      </c>
      <c r="E285" s="57">
        <v>0</v>
      </c>
      <c r="F285" s="57">
        <v>0</v>
      </c>
      <c r="G285" s="58">
        <f t="shared" si="8"/>
        <v>2122236.0079999999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13885899</v>
      </c>
      <c r="D342" s="57">
        <f>PRRAS!E353</f>
        <v>6714012</v>
      </c>
      <c r="E342" s="57">
        <v>0</v>
      </c>
      <c r="F342" s="57">
        <v>0</v>
      </c>
      <c r="G342" s="58">
        <f t="shared" si="10"/>
        <v>9314047.7430000007</v>
      </c>
      <c r="H342" s="58">
        <f t="shared" si="11"/>
        <v>0</v>
      </c>
      <c r="I342" s="59">
        <v>0</v>
      </c>
    </row>
    <row r="343" spans="1:9" x14ac:dyDescent="0.2">
      <c r="A343" s="56">
        <v>151</v>
      </c>
      <c r="B343" s="57">
        <f>PRRAS!C354</f>
        <v>342</v>
      </c>
      <c r="C343" s="57">
        <f>PRRAS!D354</f>
        <v>67000</v>
      </c>
      <c r="D343" s="57">
        <f>PRRAS!E354</f>
        <v>0</v>
      </c>
      <c r="E343" s="57">
        <v>0</v>
      </c>
      <c r="F343" s="57">
        <v>0</v>
      </c>
      <c r="G343" s="58">
        <f t="shared" si="10"/>
        <v>22914</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67000</v>
      </c>
      <c r="D348" s="57">
        <f>PRRAS!E359</f>
        <v>0</v>
      </c>
      <c r="E348" s="57">
        <v>0</v>
      </c>
      <c r="F348" s="57">
        <v>0</v>
      </c>
      <c r="G348" s="58">
        <f t="shared" si="10"/>
        <v>23249</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67000</v>
      </c>
      <c r="D352" s="57">
        <f>PRRAS!E363</f>
        <v>0</v>
      </c>
      <c r="E352" s="57">
        <v>0</v>
      </c>
      <c r="F352" s="57">
        <v>0</v>
      </c>
      <c r="G352" s="58">
        <f t="shared" si="10"/>
        <v>23517</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262309</v>
      </c>
      <c r="D355" s="57">
        <f>PRRAS!E366</f>
        <v>2025869</v>
      </c>
      <c r="E355" s="57">
        <v>0</v>
      </c>
      <c r="F355" s="57">
        <v>0</v>
      </c>
      <c r="G355" s="58">
        <f t="shared" si="10"/>
        <v>1527172.638</v>
      </c>
      <c r="H355" s="58">
        <f t="shared" si="11"/>
        <v>0</v>
      </c>
      <c r="I355" s="59">
        <v>0</v>
      </c>
    </row>
    <row r="356" spans="1:9" x14ac:dyDescent="0.2">
      <c r="A356" s="56">
        <v>151</v>
      </c>
      <c r="B356" s="57">
        <f>PRRAS!C367</f>
        <v>355</v>
      </c>
      <c r="C356" s="57">
        <f>PRRAS!D367</f>
        <v>87100</v>
      </c>
      <c r="D356" s="57">
        <f>PRRAS!E367</f>
        <v>482513</v>
      </c>
      <c r="E356" s="57">
        <v>0</v>
      </c>
      <c r="F356" s="57">
        <v>0</v>
      </c>
      <c r="G356" s="58">
        <f t="shared" si="10"/>
        <v>373504.73</v>
      </c>
      <c r="H356" s="58">
        <f t="shared" si="11"/>
        <v>0</v>
      </c>
      <c r="I356" s="59">
        <v>0</v>
      </c>
    </row>
    <row r="357" spans="1:9" x14ac:dyDescent="0.2">
      <c r="A357" s="56">
        <v>151</v>
      </c>
      <c r="B357" s="57">
        <f>PRRAS!C368</f>
        <v>356</v>
      </c>
      <c r="C357" s="57">
        <f>PRRAS!D368</f>
        <v>0</v>
      </c>
      <c r="D357" s="57">
        <f>PRRAS!E368</f>
        <v>482513</v>
      </c>
      <c r="E357" s="57">
        <v>0</v>
      </c>
      <c r="F357" s="57">
        <v>0</v>
      </c>
      <c r="G357" s="58">
        <f t="shared" si="10"/>
        <v>343549.25599999999</v>
      </c>
      <c r="H357" s="58">
        <f t="shared" si="11"/>
        <v>0</v>
      </c>
      <c r="I357" s="59">
        <v>0</v>
      </c>
    </row>
    <row r="358" spans="1:9" x14ac:dyDescent="0.2">
      <c r="A358" s="56">
        <v>151</v>
      </c>
      <c r="B358" s="57">
        <f>PRRAS!C369</f>
        <v>357</v>
      </c>
      <c r="C358" s="57">
        <f>PRRAS!D369</f>
        <v>87100</v>
      </c>
      <c r="D358" s="57">
        <f>PRRAS!E369</f>
        <v>0</v>
      </c>
      <c r="E358" s="57">
        <v>0</v>
      </c>
      <c r="F358" s="57">
        <v>0</v>
      </c>
      <c r="G358" s="58">
        <f t="shared" si="10"/>
        <v>31094.699999999997</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54791</v>
      </c>
      <c r="D361" s="57">
        <f>PRRAS!E372</f>
        <v>1543356</v>
      </c>
      <c r="E361" s="57">
        <v>0</v>
      </c>
      <c r="F361" s="57">
        <v>0</v>
      </c>
      <c r="G361" s="58">
        <f t="shared" si="10"/>
        <v>1130941.08</v>
      </c>
      <c r="H361" s="58">
        <f t="shared" si="11"/>
        <v>0</v>
      </c>
      <c r="I361" s="59">
        <v>0</v>
      </c>
    </row>
    <row r="362" spans="1:9" x14ac:dyDescent="0.2">
      <c r="A362" s="56">
        <v>151</v>
      </c>
      <c r="B362" s="57">
        <f>PRRAS!C373</f>
        <v>361</v>
      </c>
      <c r="C362" s="57">
        <f>PRRAS!D373</f>
        <v>54791</v>
      </c>
      <c r="D362" s="57">
        <f>PRRAS!E373</f>
        <v>647768</v>
      </c>
      <c r="E362" s="57">
        <v>0</v>
      </c>
      <c r="F362" s="57">
        <v>0</v>
      </c>
      <c r="G362" s="58">
        <f t="shared" si="10"/>
        <v>487468.04699999996</v>
      </c>
      <c r="H362" s="58">
        <f t="shared" si="11"/>
        <v>0</v>
      </c>
      <c r="I362" s="59">
        <v>0</v>
      </c>
    </row>
    <row r="363" spans="1:9" x14ac:dyDescent="0.2">
      <c r="A363" s="56">
        <v>151</v>
      </c>
      <c r="B363" s="57">
        <f>PRRAS!C374</f>
        <v>362</v>
      </c>
      <c r="C363" s="57">
        <f>PRRAS!D374</f>
        <v>0</v>
      </c>
      <c r="D363" s="57">
        <f>PRRAS!E374</f>
        <v>491469</v>
      </c>
      <c r="E363" s="57">
        <v>0</v>
      </c>
      <c r="F363" s="57">
        <v>0</v>
      </c>
      <c r="G363" s="58">
        <f t="shared" si="10"/>
        <v>355823.55599999998</v>
      </c>
      <c r="H363" s="58">
        <f t="shared" si="11"/>
        <v>0</v>
      </c>
      <c r="I363" s="59">
        <v>0</v>
      </c>
    </row>
    <row r="364" spans="1:9" x14ac:dyDescent="0.2">
      <c r="A364" s="56">
        <v>151</v>
      </c>
      <c r="B364" s="57">
        <f>PRRAS!C375</f>
        <v>363</v>
      </c>
      <c r="C364" s="57">
        <f>PRRAS!D375</f>
        <v>0</v>
      </c>
      <c r="D364" s="57">
        <f>PRRAS!E375</f>
        <v>2421</v>
      </c>
      <c r="E364" s="57">
        <v>0</v>
      </c>
      <c r="F364" s="57">
        <v>0</v>
      </c>
      <c r="G364" s="58">
        <f t="shared" si="10"/>
        <v>1757.646</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401698</v>
      </c>
      <c r="E368" s="57">
        <v>0</v>
      </c>
      <c r="F368" s="57">
        <v>0</v>
      </c>
      <c r="G368" s="58">
        <f t="shared" si="10"/>
        <v>294846.33199999999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34168</v>
      </c>
      <c r="D370" s="57">
        <f>PRRAS!E381</f>
        <v>0</v>
      </c>
      <c r="E370" s="57">
        <v>0</v>
      </c>
      <c r="F370" s="57">
        <v>0</v>
      </c>
      <c r="G370" s="58">
        <f t="shared" si="10"/>
        <v>12607.992</v>
      </c>
      <c r="H370" s="58">
        <f t="shared" si="11"/>
        <v>0</v>
      </c>
      <c r="I370" s="59">
        <v>0</v>
      </c>
    </row>
    <row r="371" spans="1:9" x14ac:dyDescent="0.2">
      <c r="A371" s="56">
        <v>151</v>
      </c>
      <c r="B371" s="57">
        <f>PRRAS!C382</f>
        <v>370</v>
      </c>
      <c r="C371" s="57">
        <f>PRRAS!D382</f>
        <v>34168</v>
      </c>
      <c r="D371" s="57">
        <f>PRRAS!E382</f>
        <v>0</v>
      </c>
      <c r="E371" s="57">
        <v>0</v>
      </c>
      <c r="F371" s="57">
        <v>0</v>
      </c>
      <c r="G371" s="58">
        <f t="shared" si="10"/>
        <v>12642.16</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86250</v>
      </c>
      <c r="D383" s="57">
        <f>PRRAS!E394</f>
        <v>0</v>
      </c>
      <c r="E383" s="57">
        <v>0</v>
      </c>
      <c r="F383" s="57">
        <v>0</v>
      </c>
      <c r="G383" s="58">
        <f t="shared" si="10"/>
        <v>32947.5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86250</v>
      </c>
      <c r="D385" s="57">
        <f>PRRAS!E396</f>
        <v>0</v>
      </c>
      <c r="E385" s="57">
        <v>0</v>
      </c>
      <c r="F385" s="57">
        <v>0</v>
      </c>
      <c r="G385" s="58">
        <f t="shared" si="10"/>
        <v>33120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13556590</v>
      </c>
      <c r="D394" s="57">
        <f>PRRAS!E405</f>
        <v>4688143</v>
      </c>
      <c r="E394" s="57">
        <v>0</v>
      </c>
      <c r="F394" s="57">
        <v>0</v>
      </c>
      <c r="G394" s="58">
        <f t="shared" si="12"/>
        <v>9012620.2680000011</v>
      </c>
      <c r="H394" s="58">
        <f t="shared" si="13"/>
        <v>0</v>
      </c>
      <c r="I394" s="59">
        <v>0</v>
      </c>
    </row>
    <row r="395" spans="1:9" x14ac:dyDescent="0.2">
      <c r="A395" s="56">
        <v>151</v>
      </c>
      <c r="B395" s="57">
        <f>PRRAS!C406</f>
        <v>394</v>
      </c>
      <c r="C395" s="57">
        <f>PRRAS!D406</f>
        <v>13556590</v>
      </c>
      <c r="D395" s="57">
        <f>PRRAS!E406</f>
        <v>4688143</v>
      </c>
      <c r="E395" s="57">
        <v>0</v>
      </c>
      <c r="F395" s="57">
        <v>0</v>
      </c>
      <c r="G395" s="58">
        <f t="shared" si="12"/>
        <v>9035553.1440000013</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13885899</v>
      </c>
      <c r="D400" s="57">
        <f>PRRAS!E411</f>
        <v>6714012</v>
      </c>
      <c r="E400" s="57">
        <v>0</v>
      </c>
      <c r="F400" s="57">
        <v>0</v>
      </c>
      <c r="G400" s="58">
        <f t="shared" si="12"/>
        <v>10898255.277000001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115950485</v>
      </c>
      <c r="D404" s="57">
        <f>PRRAS!E415</f>
        <v>80990095</v>
      </c>
      <c r="E404" s="57">
        <v>0</v>
      </c>
      <c r="F404" s="57">
        <v>0</v>
      </c>
      <c r="G404" s="58">
        <f t="shared" si="12"/>
        <v>112006062.02500001</v>
      </c>
      <c r="H404" s="58">
        <f t="shared" si="13"/>
        <v>0</v>
      </c>
      <c r="I404" s="59">
        <v>0</v>
      </c>
    </row>
    <row r="405" spans="1:9" x14ac:dyDescent="0.2">
      <c r="A405" s="56">
        <v>151</v>
      </c>
      <c r="B405" s="57">
        <f>PRRAS!C416</f>
        <v>404</v>
      </c>
      <c r="C405" s="57">
        <f>PRRAS!D416</f>
        <v>118452719</v>
      </c>
      <c r="D405" s="57">
        <f>PRRAS!E416</f>
        <v>73161311</v>
      </c>
      <c r="E405" s="57">
        <v>0</v>
      </c>
      <c r="F405" s="57">
        <v>0</v>
      </c>
      <c r="G405" s="58">
        <f t="shared" si="12"/>
        <v>106969237.76400001</v>
      </c>
      <c r="H405" s="58">
        <f t="shared" si="13"/>
        <v>0</v>
      </c>
      <c r="I405" s="59">
        <v>0</v>
      </c>
    </row>
    <row r="406" spans="1:9" x14ac:dyDescent="0.2">
      <c r="A406" s="56">
        <v>151</v>
      </c>
      <c r="B406" s="57">
        <f>PRRAS!C417</f>
        <v>405</v>
      </c>
      <c r="C406" s="57">
        <f>PRRAS!D417</f>
        <v>0</v>
      </c>
      <c r="D406" s="57">
        <f>PRRAS!E417</f>
        <v>7828784</v>
      </c>
      <c r="E406" s="57">
        <v>0</v>
      </c>
      <c r="F406" s="57">
        <v>0</v>
      </c>
      <c r="G406" s="58">
        <f t="shared" si="12"/>
        <v>6341315.04</v>
      </c>
      <c r="H406" s="58">
        <f t="shared" si="13"/>
        <v>0</v>
      </c>
      <c r="I406" s="59">
        <v>0</v>
      </c>
    </row>
    <row r="407" spans="1:9" x14ac:dyDescent="0.2">
      <c r="A407" s="56">
        <v>151</v>
      </c>
      <c r="B407" s="57">
        <f>PRRAS!C418</f>
        <v>406</v>
      </c>
      <c r="C407" s="57">
        <f>PRRAS!D418</f>
        <v>2502234</v>
      </c>
      <c r="D407" s="57">
        <f>PRRAS!E418</f>
        <v>0</v>
      </c>
      <c r="E407" s="57">
        <v>0</v>
      </c>
      <c r="F407" s="57">
        <v>0</v>
      </c>
      <c r="G407" s="58">
        <f t="shared" si="12"/>
        <v>1015907.0040000001</v>
      </c>
      <c r="H407" s="58">
        <f t="shared" si="13"/>
        <v>0</v>
      </c>
      <c r="I407" s="59">
        <v>0</v>
      </c>
    </row>
    <row r="408" spans="1:9" x14ac:dyDescent="0.2">
      <c r="A408" s="56">
        <v>151</v>
      </c>
      <c r="B408" s="57">
        <f>PRRAS!C419</f>
        <v>407</v>
      </c>
      <c r="C408" s="57">
        <f>PRRAS!D419</f>
        <v>2258622</v>
      </c>
      <c r="D408" s="57">
        <f>PRRAS!E419</f>
        <v>2607020</v>
      </c>
      <c r="E408" s="57">
        <v>0</v>
      </c>
      <c r="F408" s="57">
        <v>0</v>
      </c>
      <c r="G408" s="58">
        <f t="shared" si="12"/>
        <v>3041373.4339999999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3860968</v>
      </c>
      <c r="D411" s="57">
        <f>PRRAS!E423</f>
        <v>90035</v>
      </c>
      <c r="E411" s="57">
        <v>0</v>
      </c>
      <c r="F411" s="57">
        <v>0</v>
      </c>
      <c r="G411" s="58">
        <f t="shared" si="12"/>
        <v>1656825.5799999998</v>
      </c>
      <c r="H411" s="58">
        <f t="shared" si="13"/>
        <v>0</v>
      </c>
      <c r="I411" s="59">
        <v>0</v>
      </c>
    </row>
    <row r="412" spans="1:9" x14ac:dyDescent="0.2">
      <c r="A412" s="56">
        <v>151</v>
      </c>
      <c r="B412" s="57">
        <f>PRRAS!C424</f>
        <v>411</v>
      </c>
      <c r="C412" s="57">
        <f>PRRAS!D424</f>
        <v>76800</v>
      </c>
      <c r="D412" s="57">
        <f>PRRAS!E424</f>
        <v>90035</v>
      </c>
      <c r="E412" s="57">
        <v>0</v>
      </c>
      <c r="F412" s="57">
        <v>0</v>
      </c>
      <c r="G412" s="58">
        <f t="shared" si="12"/>
        <v>105573.56999999999</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76800</v>
      </c>
      <c r="D438" s="57">
        <f>PRRAS!E450</f>
        <v>90035</v>
      </c>
      <c r="E438" s="57">
        <v>0</v>
      </c>
      <c r="F438" s="57">
        <v>0</v>
      </c>
      <c r="G438" s="58">
        <f t="shared" si="12"/>
        <v>112252.19</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76800</v>
      </c>
      <c r="D440" s="57">
        <f>PRRAS!E452</f>
        <v>90035</v>
      </c>
      <c r="E440" s="57">
        <v>0</v>
      </c>
      <c r="F440" s="57">
        <v>0</v>
      </c>
      <c r="G440" s="58">
        <f t="shared" si="12"/>
        <v>112765.93000000001</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3784168</v>
      </c>
      <c r="D475" s="57">
        <f>PRRAS!E487</f>
        <v>0</v>
      </c>
      <c r="E475" s="57">
        <v>0</v>
      </c>
      <c r="F475" s="57">
        <v>0</v>
      </c>
      <c r="G475" s="58">
        <f t="shared" si="14"/>
        <v>1793695.632</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3784168</v>
      </c>
      <c r="D486" s="57">
        <f>PRRAS!E498</f>
        <v>0</v>
      </c>
      <c r="E486" s="57">
        <v>0</v>
      </c>
      <c r="F486" s="57">
        <v>0</v>
      </c>
      <c r="G486" s="58">
        <f t="shared" si="14"/>
        <v>1835321.48</v>
      </c>
      <c r="H486" s="58">
        <f t="shared" si="15"/>
        <v>0</v>
      </c>
      <c r="I486" s="59">
        <v>0</v>
      </c>
    </row>
    <row r="487" spans="1:9" x14ac:dyDescent="0.2">
      <c r="A487" s="56">
        <v>151</v>
      </c>
      <c r="B487" s="57">
        <f>PRRAS!C499</f>
        <v>486</v>
      </c>
      <c r="C487" s="57">
        <f>PRRAS!D499</f>
        <v>3784168</v>
      </c>
      <c r="D487" s="57">
        <f>PRRAS!E499</f>
        <v>0</v>
      </c>
      <c r="E487" s="57">
        <v>0</v>
      </c>
      <c r="F487" s="57">
        <v>0</v>
      </c>
      <c r="G487" s="58">
        <f t="shared" si="14"/>
        <v>1839105.648</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396764</v>
      </c>
      <c r="D519" s="57">
        <f>PRRAS!E531</f>
        <v>190135</v>
      </c>
      <c r="E519" s="57">
        <v>0</v>
      </c>
      <c r="F519" s="57">
        <v>0</v>
      </c>
      <c r="G519" s="58">
        <f t="shared" si="16"/>
        <v>402503.61200000002</v>
      </c>
      <c r="H519" s="58">
        <f t="shared" si="17"/>
        <v>0</v>
      </c>
      <c r="I519" s="59">
        <v>0</v>
      </c>
    </row>
    <row r="520" spans="1:9" x14ac:dyDescent="0.2">
      <c r="A520" s="56">
        <v>151</v>
      </c>
      <c r="B520" s="57">
        <f>PRRAS!C532</f>
        <v>519</v>
      </c>
      <c r="C520" s="57">
        <f>PRRAS!D532</f>
        <v>104289</v>
      </c>
      <c r="D520" s="57">
        <f>PRRAS!E532</f>
        <v>0</v>
      </c>
      <c r="E520" s="57">
        <v>0</v>
      </c>
      <c r="F520" s="57">
        <v>0</v>
      </c>
      <c r="G520" s="58">
        <f t="shared" si="16"/>
        <v>54125.991000000002</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104289</v>
      </c>
      <c r="D546" s="57">
        <f>PRRAS!E558</f>
        <v>0</v>
      </c>
      <c r="E546" s="57">
        <v>0</v>
      </c>
      <c r="F546" s="57">
        <v>0</v>
      </c>
      <c r="G546" s="58">
        <f t="shared" si="16"/>
        <v>56837.505000000005</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104289</v>
      </c>
      <c r="D548" s="57">
        <f>PRRAS!E560</f>
        <v>0</v>
      </c>
      <c r="E548" s="57">
        <v>0</v>
      </c>
      <c r="F548" s="57">
        <v>0</v>
      </c>
      <c r="G548" s="58">
        <f t="shared" si="16"/>
        <v>57046.083000000006</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292475</v>
      </c>
      <c r="D584" s="57">
        <f>PRRAS!E596</f>
        <v>190135</v>
      </c>
      <c r="E584" s="57">
        <v>0</v>
      </c>
      <c r="F584" s="57">
        <v>0</v>
      </c>
      <c r="G584" s="58">
        <f t="shared" si="18"/>
        <v>392210.33499999996</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262066</v>
      </c>
      <c r="D590" s="57">
        <f>PRRAS!E602</f>
        <v>187500</v>
      </c>
      <c r="E590" s="57">
        <v>0</v>
      </c>
      <c r="F590" s="57">
        <v>0</v>
      </c>
      <c r="G590" s="58">
        <f t="shared" si="18"/>
        <v>375231.87399999995</v>
      </c>
      <c r="H590" s="58">
        <f t="shared" si="19"/>
        <v>0</v>
      </c>
      <c r="I590" s="59">
        <v>0</v>
      </c>
    </row>
    <row r="591" spans="1:9" x14ac:dyDescent="0.2">
      <c r="A591" s="56">
        <v>151</v>
      </c>
      <c r="B591" s="57">
        <f>PRRAS!C603</f>
        <v>590</v>
      </c>
      <c r="C591" s="57">
        <f>PRRAS!D603</f>
        <v>262066</v>
      </c>
      <c r="D591" s="57">
        <f>PRRAS!E603</f>
        <v>187500</v>
      </c>
      <c r="E591" s="57">
        <v>0</v>
      </c>
      <c r="F591" s="57">
        <v>0</v>
      </c>
      <c r="G591" s="58">
        <f t="shared" si="18"/>
        <v>375868.94</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30409</v>
      </c>
      <c r="D596" s="57">
        <f>PRRAS!E608</f>
        <v>2635</v>
      </c>
      <c r="E596" s="57">
        <v>0</v>
      </c>
      <c r="F596" s="57">
        <v>0</v>
      </c>
      <c r="G596" s="58">
        <f t="shared" si="18"/>
        <v>21229.004999999997</v>
      </c>
      <c r="H596" s="58">
        <f t="shared" si="19"/>
        <v>0</v>
      </c>
      <c r="I596" s="59">
        <v>0</v>
      </c>
    </row>
    <row r="597" spans="1:9" x14ac:dyDescent="0.2">
      <c r="A597" s="56">
        <v>151</v>
      </c>
      <c r="B597" s="57">
        <f>PRRAS!C609</f>
        <v>596</v>
      </c>
      <c r="C597" s="57">
        <f>PRRAS!D609</f>
        <v>30409</v>
      </c>
      <c r="D597" s="57">
        <f>PRRAS!E609</f>
        <v>2635</v>
      </c>
      <c r="E597" s="57">
        <v>0</v>
      </c>
      <c r="F597" s="57">
        <v>0</v>
      </c>
      <c r="G597" s="58">
        <f t="shared" si="18"/>
        <v>21264.683999999997</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3464204</v>
      </c>
      <c r="D626" s="57">
        <f>PRRAS!E638</f>
        <v>0</v>
      </c>
      <c r="E626" s="57">
        <v>0</v>
      </c>
      <c r="F626" s="57">
        <v>0</v>
      </c>
      <c r="G626" s="58">
        <f t="shared" si="18"/>
        <v>2165127.5</v>
      </c>
      <c r="H626" s="58">
        <f t="shared" si="19"/>
        <v>0</v>
      </c>
      <c r="I626" s="59">
        <v>0</v>
      </c>
    </row>
    <row r="627" spans="1:9" x14ac:dyDescent="0.2">
      <c r="A627" s="56">
        <v>151</v>
      </c>
      <c r="B627" s="57">
        <f>PRRAS!C639</f>
        <v>626</v>
      </c>
      <c r="C627" s="57">
        <f>PRRAS!D639</f>
        <v>0</v>
      </c>
      <c r="D627" s="57">
        <f>PRRAS!E639</f>
        <v>100100</v>
      </c>
      <c r="E627" s="57">
        <v>0</v>
      </c>
      <c r="F627" s="57">
        <v>0</v>
      </c>
      <c r="G627" s="58">
        <f t="shared" si="18"/>
        <v>125325.2</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119811453</v>
      </c>
      <c r="D630" s="57">
        <f>PRRAS!E642</f>
        <v>81080130</v>
      </c>
      <c r="E630" s="57">
        <v>0</v>
      </c>
      <c r="F630" s="57">
        <v>0</v>
      </c>
      <c r="G630" s="58">
        <f t="shared" si="18"/>
        <v>177360207.477</v>
      </c>
      <c r="H630" s="58">
        <f t="shared" si="19"/>
        <v>0</v>
      </c>
      <c r="I630" s="59">
        <v>0</v>
      </c>
    </row>
    <row r="631" spans="1:9" x14ac:dyDescent="0.2">
      <c r="A631" s="56">
        <v>151</v>
      </c>
      <c r="B631" s="57">
        <f>PRRAS!C643</f>
        <v>630</v>
      </c>
      <c r="C631" s="57">
        <f>PRRAS!D643</f>
        <v>118849483</v>
      </c>
      <c r="D631" s="57">
        <f>PRRAS!E643</f>
        <v>73351446</v>
      </c>
      <c r="E631" s="57">
        <v>0</v>
      </c>
      <c r="F631" s="57">
        <v>0</v>
      </c>
      <c r="G631" s="58">
        <f t="shared" si="18"/>
        <v>167297996.25</v>
      </c>
      <c r="H631" s="58">
        <f t="shared" si="19"/>
        <v>0</v>
      </c>
      <c r="I631" s="59">
        <v>0</v>
      </c>
    </row>
    <row r="632" spans="1:9" x14ac:dyDescent="0.2">
      <c r="A632" s="56">
        <v>151</v>
      </c>
      <c r="B632" s="57">
        <f>PRRAS!C644</f>
        <v>631</v>
      </c>
      <c r="C632" s="57">
        <f>PRRAS!D644</f>
        <v>961970</v>
      </c>
      <c r="D632" s="57">
        <f>PRRAS!E644</f>
        <v>7728684</v>
      </c>
      <c r="E632" s="57">
        <v>0</v>
      </c>
      <c r="F632" s="57">
        <v>0</v>
      </c>
      <c r="G632" s="58">
        <f t="shared" si="18"/>
        <v>10360602.278000001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2258622</v>
      </c>
      <c r="D634" s="57">
        <f>PRRAS!E646</f>
        <v>2607020</v>
      </c>
      <c r="E634" s="57">
        <v>0</v>
      </c>
      <c r="F634" s="57">
        <v>0</v>
      </c>
      <c r="G634" s="58">
        <f t="shared" si="18"/>
        <v>4730195.0460000001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3220592</v>
      </c>
      <c r="D636" s="57">
        <f>PRRAS!E648</f>
        <v>10335704</v>
      </c>
      <c r="E636" s="57">
        <v>0</v>
      </c>
      <c r="F636" s="57">
        <v>0</v>
      </c>
      <c r="G636" s="58">
        <f t="shared" si="18"/>
        <v>15171420</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8928966</v>
      </c>
      <c r="E638" s="57">
        <v>0</v>
      </c>
      <c r="F638" s="57">
        <v>0</v>
      </c>
      <c r="G638" s="58">
        <f t="shared" si="18"/>
        <v>11375502.684</v>
      </c>
      <c r="H638" s="58">
        <f t="shared" si="19"/>
        <v>0</v>
      </c>
      <c r="I638" s="59">
        <v>0</v>
      </c>
    </row>
    <row r="639" spans="1:9" x14ac:dyDescent="0.2">
      <c r="A639" s="56">
        <v>151</v>
      </c>
      <c r="B639" s="57">
        <f>PRRAS!C652</f>
        <v>638</v>
      </c>
      <c r="C639" s="57">
        <f>PRRAS!D652</f>
        <v>21649550</v>
      </c>
      <c r="D639" s="57">
        <f>PRRAS!E652</f>
        <v>8256785</v>
      </c>
      <c r="E639" s="57">
        <v>0</v>
      </c>
      <c r="F639" s="57">
        <v>0</v>
      </c>
      <c r="G639" s="58">
        <f t="shared" si="18"/>
        <v>24348070.559999999</v>
      </c>
      <c r="H639" s="58">
        <f t="shared" si="19"/>
        <v>0</v>
      </c>
      <c r="I639" s="59">
        <v>0</v>
      </c>
    </row>
    <row r="640" spans="1:9" x14ac:dyDescent="0.2">
      <c r="A640" s="56">
        <v>151</v>
      </c>
      <c r="B640" s="57">
        <f>PRRAS!C653</f>
        <v>639</v>
      </c>
      <c r="C640" s="57">
        <f>PRRAS!D653</f>
        <v>117476366</v>
      </c>
      <c r="D640" s="57">
        <f>PRRAS!E653</f>
        <v>94842310</v>
      </c>
      <c r="E640" s="57">
        <v>0</v>
      </c>
      <c r="F640" s="57">
        <v>0</v>
      </c>
      <c r="G640" s="58">
        <f t="shared" si="18"/>
        <v>196275870.05399999</v>
      </c>
      <c r="H640" s="58">
        <f t="shared" si="19"/>
        <v>0</v>
      </c>
      <c r="I640" s="59">
        <v>0</v>
      </c>
    </row>
    <row r="641" spans="1:9" x14ac:dyDescent="0.2">
      <c r="A641" s="56">
        <v>151</v>
      </c>
      <c r="B641" s="57">
        <f>PRRAS!C654</f>
        <v>640</v>
      </c>
      <c r="C641" s="57">
        <f>PRRAS!D654</f>
        <v>130867489</v>
      </c>
      <c r="D641" s="57">
        <f>PRRAS!E654</f>
        <v>91631535</v>
      </c>
      <c r="E641" s="57">
        <v>0</v>
      </c>
      <c r="F641" s="57">
        <v>0</v>
      </c>
      <c r="G641" s="58">
        <f t="shared" si="18"/>
        <v>201043557.75999999</v>
      </c>
      <c r="H641" s="58">
        <f t="shared" si="19"/>
        <v>0</v>
      </c>
      <c r="I641" s="59">
        <v>0</v>
      </c>
    </row>
    <row r="642" spans="1:9" x14ac:dyDescent="0.2">
      <c r="A642" s="56">
        <v>151</v>
      </c>
      <c r="B642" s="57">
        <f>PRRAS!C655</f>
        <v>641</v>
      </c>
      <c r="C642" s="57">
        <f>PRRAS!D655</f>
        <v>8258427</v>
      </c>
      <c r="D642" s="57">
        <f>PRRAS!E655</f>
        <v>11467560</v>
      </c>
      <c r="E642" s="57">
        <v>0</v>
      </c>
      <c r="F642" s="57">
        <v>0</v>
      </c>
      <c r="G642" s="58">
        <f t="shared" ref="G642:G705" si="20">(B642/1000)*(C642*1+D642*2)</f>
        <v>19995063.627</v>
      </c>
      <c r="H642" s="58">
        <f t="shared" ref="H642:H705" si="21">ABS(C642-ROUND(C642,0))+ABS(D642-ROUND(D642,0))</f>
        <v>0</v>
      </c>
      <c r="I642" s="59">
        <v>0</v>
      </c>
    </row>
    <row r="643" spans="1:9" x14ac:dyDescent="0.2">
      <c r="A643" s="56">
        <v>151</v>
      </c>
      <c r="B643" s="57">
        <f>PRRAS!C656</f>
        <v>642</v>
      </c>
      <c r="C643" s="57">
        <f>PRRAS!D656</f>
        <v>71</v>
      </c>
      <c r="D643" s="57">
        <f>PRRAS!E656</f>
        <v>124</v>
      </c>
      <c r="E643" s="57">
        <v>0</v>
      </c>
      <c r="F643" s="57">
        <v>0</v>
      </c>
      <c r="G643" s="58">
        <f t="shared" si="20"/>
        <v>204.798</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66</v>
      </c>
      <c r="D645" s="57">
        <f>PRRAS!E658</f>
        <v>119</v>
      </c>
      <c r="E645" s="57">
        <v>0</v>
      </c>
      <c r="F645" s="57">
        <v>0</v>
      </c>
      <c r="G645" s="58">
        <f t="shared" si="20"/>
        <v>195.77600000000001</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3864828</v>
      </c>
      <c r="E647" s="57">
        <v>0</v>
      </c>
      <c r="F647" s="57">
        <v>0</v>
      </c>
      <c r="G647" s="58">
        <f t="shared" si="20"/>
        <v>4993357.7760000005</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1879027</v>
      </c>
      <c r="D649" s="57">
        <f>PRRAS!E662</f>
        <v>2025737</v>
      </c>
      <c r="E649" s="57">
        <v>0</v>
      </c>
      <c r="F649" s="57">
        <v>0</v>
      </c>
      <c r="G649" s="58">
        <f t="shared" si="20"/>
        <v>3842964.648</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5654804</v>
      </c>
      <c r="D651" s="57">
        <f>PRRAS!E664</f>
        <v>13886723</v>
      </c>
      <c r="E651" s="57">
        <v>0</v>
      </c>
      <c r="F651" s="57">
        <v>0</v>
      </c>
      <c r="G651" s="58">
        <f t="shared" si="20"/>
        <v>21728362.5</v>
      </c>
      <c r="H651" s="58">
        <f t="shared" si="21"/>
        <v>0</v>
      </c>
      <c r="I651" s="59">
        <v>0</v>
      </c>
    </row>
    <row r="652" spans="1:9" x14ac:dyDescent="0.2">
      <c r="A652" s="56">
        <v>151</v>
      </c>
      <c r="B652" s="57">
        <f>PRRAS!C665</f>
        <v>651</v>
      </c>
      <c r="C652" s="57">
        <f>PRRAS!D665</f>
        <v>78846</v>
      </c>
      <c r="D652" s="57">
        <f>PRRAS!E665</f>
        <v>0</v>
      </c>
      <c r="E652" s="57">
        <v>0</v>
      </c>
      <c r="F652" s="57">
        <v>0</v>
      </c>
      <c r="G652" s="58">
        <f t="shared" si="20"/>
        <v>51328.745999999999</v>
      </c>
      <c r="H652" s="58">
        <f t="shared" si="21"/>
        <v>0</v>
      </c>
      <c r="I652" s="59">
        <v>0</v>
      </c>
    </row>
    <row r="653" spans="1:9" x14ac:dyDescent="0.2">
      <c r="A653" s="56">
        <v>151</v>
      </c>
      <c r="B653" s="57">
        <f>PRRAS!C666</f>
        <v>652</v>
      </c>
      <c r="C653" s="57">
        <f>PRRAS!D666</f>
        <v>20538</v>
      </c>
      <c r="D653" s="57">
        <f>PRRAS!E666</f>
        <v>6204</v>
      </c>
      <c r="E653" s="57">
        <v>0</v>
      </c>
      <c r="F653" s="57">
        <v>0</v>
      </c>
      <c r="G653" s="58">
        <f t="shared" si="20"/>
        <v>21480.792000000001</v>
      </c>
      <c r="H653" s="58">
        <f t="shared" si="21"/>
        <v>0</v>
      </c>
      <c r="I653" s="59">
        <v>0</v>
      </c>
    </row>
    <row r="654" spans="1:9" x14ac:dyDescent="0.2">
      <c r="A654" s="56">
        <v>151</v>
      </c>
      <c r="B654" s="57">
        <f>PRRAS!C667</f>
        <v>653</v>
      </c>
      <c r="C654" s="57">
        <f>PRRAS!D667</f>
        <v>224662</v>
      </c>
      <c r="D654" s="57">
        <f>PRRAS!E667</f>
        <v>193496</v>
      </c>
      <c r="E654" s="57">
        <v>0</v>
      </c>
      <c r="F654" s="57">
        <v>0</v>
      </c>
      <c r="G654" s="58">
        <f t="shared" si="20"/>
        <v>399410.06200000003</v>
      </c>
      <c r="H654" s="58">
        <f t="shared" si="21"/>
        <v>0</v>
      </c>
      <c r="I654" s="59">
        <v>0</v>
      </c>
    </row>
    <row r="655" spans="1:9" x14ac:dyDescent="0.2">
      <c r="A655" s="56">
        <v>151</v>
      </c>
      <c r="B655" s="57">
        <f>PRRAS!C668</f>
        <v>654</v>
      </c>
      <c r="C655" s="57">
        <f>PRRAS!D668</f>
        <v>45000</v>
      </c>
      <c r="D655" s="57">
        <f>PRRAS!E668</f>
        <v>0</v>
      </c>
      <c r="E655" s="57">
        <v>0</v>
      </c>
      <c r="F655" s="57">
        <v>0</v>
      </c>
      <c r="G655" s="58">
        <f t="shared" si="20"/>
        <v>29430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2734</v>
      </c>
      <c r="E659" s="57">
        <v>0</v>
      </c>
      <c r="F659" s="57">
        <v>0</v>
      </c>
      <c r="G659" s="58">
        <f t="shared" si="20"/>
        <v>3597.944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48284629</v>
      </c>
      <c r="D669" s="57">
        <f>PRRAS!E682</f>
        <v>6399383</v>
      </c>
      <c r="E669" s="57">
        <v>0</v>
      </c>
      <c r="F669" s="57">
        <v>0</v>
      </c>
      <c r="G669" s="58">
        <f t="shared" si="20"/>
        <v>40803707.859999999</v>
      </c>
      <c r="H669" s="58">
        <f t="shared" si="21"/>
        <v>0</v>
      </c>
      <c r="I669" s="59">
        <v>0</v>
      </c>
    </row>
    <row r="670" spans="1:9" x14ac:dyDescent="0.2">
      <c r="A670" s="56">
        <v>151</v>
      </c>
      <c r="B670" s="57">
        <f>PRRAS!C683</f>
        <v>669</v>
      </c>
      <c r="C670" s="57">
        <f>PRRAS!D683</f>
        <v>0</v>
      </c>
      <c r="D670" s="57">
        <f>PRRAS!E683</f>
        <v>36324</v>
      </c>
      <c r="E670" s="57">
        <v>0</v>
      </c>
      <c r="F670" s="57">
        <v>0</v>
      </c>
      <c r="G670" s="58">
        <f t="shared" si="20"/>
        <v>48601.512000000002</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27194</v>
      </c>
      <c r="E674" s="57">
        <v>0</v>
      </c>
      <c r="F674" s="57">
        <v>0</v>
      </c>
      <c r="G674" s="58">
        <f t="shared" si="20"/>
        <v>36603.124000000003</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24000</v>
      </c>
      <c r="D688" s="57">
        <f>PRRAS!E701</f>
        <v>0</v>
      </c>
      <c r="E688" s="57">
        <v>0</v>
      </c>
      <c r="F688" s="57">
        <v>0</v>
      </c>
      <c r="G688" s="58">
        <f t="shared" si="20"/>
        <v>16488</v>
      </c>
      <c r="H688" s="58">
        <f t="shared" si="21"/>
        <v>0</v>
      </c>
      <c r="I688" s="59">
        <v>0</v>
      </c>
    </row>
    <row r="689" spans="1:9" x14ac:dyDescent="0.2">
      <c r="A689" s="56">
        <v>151</v>
      </c>
      <c r="B689" s="57">
        <f>PRRAS!C702</f>
        <v>688</v>
      </c>
      <c r="C689" s="57">
        <f>PRRAS!D702</f>
        <v>23500</v>
      </c>
      <c r="D689" s="57">
        <f>PRRAS!E702</f>
        <v>206344</v>
      </c>
      <c r="E689" s="57">
        <v>0</v>
      </c>
      <c r="F689" s="57">
        <v>0</v>
      </c>
      <c r="G689" s="58">
        <f t="shared" si="20"/>
        <v>300097.34399999998</v>
      </c>
      <c r="H689" s="58">
        <f t="shared" si="21"/>
        <v>0</v>
      </c>
      <c r="I689" s="59">
        <v>0</v>
      </c>
    </row>
    <row r="690" spans="1:9" x14ac:dyDescent="0.2">
      <c r="A690" s="56">
        <v>151</v>
      </c>
      <c r="B690" s="57">
        <f>PRRAS!C703</f>
        <v>689</v>
      </c>
      <c r="C690" s="57">
        <f>PRRAS!D703</f>
        <v>142863</v>
      </c>
      <c r="D690" s="57">
        <f>PRRAS!E703</f>
        <v>202986</v>
      </c>
      <c r="E690" s="57">
        <v>0</v>
      </c>
      <c r="F690" s="57">
        <v>0</v>
      </c>
      <c r="G690" s="58">
        <f t="shared" si="20"/>
        <v>378147.31499999994</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12189</v>
      </c>
      <c r="D693" s="57">
        <f>PRRAS!E706</f>
        <v>0</v>
      </c>
      <c r="E693" s="57">
        <v>0</v>
      </c>
      <c r="F693" s="57">
        <v>0</v>
      </c>
      <c r="G693" s="58">
        <f t="shared" si="20"/>
        <v>8434.7879999999986</v>
      </c>
      <c r="H693" s="58">
        <f t="shared" si="21"/>
        <v>0</v>
      </c>
      <c r="I693" s="59">
        <v>0</v>
      </c>
    </row>
    <row r="694" spans="1:9" x14ac:dyDescent="0.2">
      <c r="A694" s="56">
        <v>151</v>
      </c>
      <c r="B694" s="57">
        <f>PRRAS!C707</f>
        <v>693</v>
      </c>
      <c r="C694" s="57">
        <f>PRRAS!D707</f>
        <v>0</v>
      </c>
      <c r="D694" s="57">
        <f>PRRAS!E707</f>
        <v>80409</v>
      </c>
      <c r="E694" s="57">
        <v>0</v>
      </c>
      <c r="F694" s="57">
        <v>0</v>
      </c>
      <c r="G694" s="58">
        <f t="shared" si="20"/>
        <v>111446.874</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207785</v>
      </c>
      <c r="D697" s="57">
        <f>PRRAS!E710</f>
        <v>129020</v>
      </c>
      <c r="E697" s="57">
        <v>0</v>
      </c>
      <c r="F697" s="57">
        <v>0</v>
      </c>
      <c r="G697" s="58">
        <f t="shared" si="20"/>
        <v>324214.19999999995</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57891</v>
      </c>
      <c r="E711" s="57">
        <v>0</v>
      </c>
      <c r="F711" s="57">
        <v>0</v>
      </c>
      <c r="G711" s="58">
        <f t="shared" si="22"/>
        <v>82205.22</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26404</v>
      </c>
      <c r="D713" s="57">
        <f>PRRAS!E726</f>
        <v>0</v>
      </c>
      <c r="E713" s="57">
        <v>0</v>
      </c>
      <c r="F713" s="57">
        <v>0</v>
      </c>
      <c r="G713" s="58">
        <f t="shared" si="22"/>
        <v>18799.647999999997</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216738</v>
      </c>
      <c r="D731" s="57">
        <f>PRRAS!E744</f>
        <v>58753</v>
      </c>
      <c r="E731" s="57">
        <v>0</v>
      </c>
      <c r="F731" s="57">
        <v>0</v>
      </c>
      <c r="G731" s="58">
        <f t="shared" si="22"/>
        <v>243998.12</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76000</v>
      </c>
      <c r="D742" s="57">
        <f>PRRAS!E755</f>
        <v>0</v>
      </c>
      <c r="E742" s="57">
        <v>0</v>
      </c>
      <c r="F742" s="57">
        <v>0</v>
      </c>
      <c r="G742" s="58">
        <f t="shared" si="22"/>
        <v>56316</v>
      </c>
      <c r="H742" s="58">
        <f t="shared" si="23"/>
        <v>0</v>
      </c>
      <c r="I742" s="59">
        <v>0</v>
      </c>
    </row>
    <row r="743" spans="1:9" x14ac:dyDescent="0.2">
      <c r="A743" s="56">
        <v>151</v>
      </c>
      <c r="B743" s="57">
        <f>PRRAS!C756</f>
        <v>742</v>
      </c>
      <c r="C743" s="57">
        <f>PRRAS!D756</f>
        <v>0</v>
      </c>
      <c r="D743" s="57">
        <f>PRRAS!E756</f>
        <v>876000</v>
      </c>
      <c r="E743" s="57">
        <v>0</v>
      </c>
      <c r="F743" s="57">
        <v>0</v>
      </c>
      <c r="G743" s="58">
        <f t="shared" si="22"/>
        <v>1299984</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56858</v>
      </c>
      <c r="D752" s="57">
        <f>PRRAS!E765</f>
        <v>0</v>
      </c>
      <c r="E752" s="57">
        <v>0</v>
      </c>
      <c r="F752" s="57">
        <v>0</v>
      </c>
      <c r="G752" s="58">
        <f t="shared" si="22"/>
        <v>42700.358</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491524</v>
      </c>
      <c r="D773" s="57">
        <f>PRRAS!E786</f>
        <v>455330</v>
      </c>
      <c r="E773" s="57">
        <v>0</v>
      </c>
      <c r="F773" s="57">
        <v>0</v>
      </c>
      <c r="G773" s="58">
        <f t="shared" si="24"/>
        <v>1082486.048</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492613</v>
      </c>
      <c r="E780" s="57">
        <v>0</v>
      </c>
      <c r="F780" s="57">
        <v>0</v>
      </c>
      <c r="G780" s="58">
        <f t="shared" si="24"/>
        <v>767491.054</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171051</v>
      </c>
      <c r="D787" s="57">
        <f>PRRAS!E800</f>
        <v>35258</v>
      </c>
      <c r="E787" s="57">
        <v>0</v>
      </c>
      <c r="F787" s="57">
        <v>0</v>
      </c>
      <c r="G787" s="58">
        <f t="shared" si="24"/>
        <v>189871.66200000001</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76800</v>
      </c>
      <c r="D825" s="57">
        <f>PRRAS!E838</f>
        <v>90035</v>
      </c>
      <c r="E825" s="57">
        <v>0</v>
      </c>
      <c r="F825" s="57">
        <v>0</v>
      </c>
      <c r="G825" s="58">
        <f t="shared" si="24"/>
        <v>211660.87999999998</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34168</v>
      </c>
      <c r="D856" s="57">
        <f>PRRAS!E869</f>
        <v>0</v>
      </c>
      <c r="E856" s="57">
        <v>0</v>
      </c>
      <c r="F856" s="57">
        <v>0</v>
      </c>
      <c r="G856" s="58">
        <f t="shared" si="26"/>
        <v>29213.64</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104289</v>
      </c>
      <c r="D910" s="57">
        <f>PRRAS!E923</f>
        <v>0</v>
      </c>
      <c r="E910" s="57">
        <v>0</v>
      </c>
      <c r="F910" s="57">
        <v>0</v>
      </c>
      <c r="G910" s="58">
        <f t="shared" si="28"/>
        <v>94798.701000000001</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262066</v>
      </c>
      <c r="D933" s="57">
        <f>PRRAS!E946</f>
        <v>187500</v>
      </c>
      <c r="E933" s="57">
        <v>0</v>
      </c>
      <c r="F933" s="57">
        <v>0</v>
      </c>
      <c r="G933" s="58">
        <f t="shared" si="28"/>
        <v>593745.51199999999</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30409</v>
      </c>
      <c r="D940" s="57">
        <f>PRRAS!E953</f>
        <v>2635</v>
      </c>
      <c r="E940" s="57">
        <v>0</v>
      </c>
      <c r="F940" s="57">
        <v>0</v>
      </c>
      <c r="G940" s="58">
        <f t="shared" si="28"/>
        <v>33502.580999999998</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54870051</v>
      </c>
      <c r="D977" s="62">
        <f>Bil!E12</f>
        <v>67040842</v>
      </c>
      <c r="E977" s="62">
        <v>0</v>
      </c>
      <c r="F977" s="62">
        <v>0</v>
      </c>
      <c r="G977" s="63">
        <f t="shared" ref="G977:G1040" si="32">B977/1000*C977+B977/500*D977</f>
        <v>188951.73500000002</v>
      </c>
      <c r="H977" s="63">
        <f t="shared" si="31"/>
        <v>0</v>
      </c>
      <c r="I977" s="64">
        <v>0</v>
      </c>
    </row>
    <row r="978" spans="1:9" x14ac:dyDescent="0.2">
      <c r="A978" s="56">
        <v>152</v>
      </c>
      <c r="B978" s="57">
        <f>Bil!C13</f>
        <v>2</v>
      </c>
      <c r="C978" s="57">
        <f>Bil!D13</f>
        <v>27271990</v>
      </c>
      <c r="D978" s="57">
        <f>Bil!E13</f>
        <v>35230908</v>
      </c>
      <c r="E978" s="57">
        <v>0</v>
      </c>
      <c r="F978" s="57">
        <v>0</v>
      </c>
      <c r="G978" s="58">
        <f t="shared" si="32"/>
        <v>195467.61200000002</v>
      </c>
      <c r="H978" s="58">
        <f t="shared" si="31"/>
        <v>0</v>
      </c>
      <c r="I978" s="59">
        <v>0</v>
      </c>
    </row>
    <row r="979" spans="1:9" x14ac:dyDescent="0.2">
      <c r="A979" s="56">
        <v>152</v>
      </c>
      <c r="B979" s="57">
        <f>Bil!C14</f>
        <v>3</v>
      </c>
      <c r="C979" s="57">
        <f>Bil!D14</f>
        <v>51266</v>
      </c>
      <c r="D979" s="57">
        <f>Bil!E14</f>
        <v>51266</v>
      </c>
      <c r="E979" s="57">
        <v>0</v>
      </c>
      <c r="F979" s="57">
        <v>0</v>
      </c>
      <c r="G979" s="58">
        <f t="shared" si="32"/>
        <v>461.39400000000001</v>
      </c>
      <c r="H979" s="58">
        <f t="shared" si="31"/>
        <v>0</v>
      </c>
      <c r="I979" s="59">
        <v>0</v>
      </c>
    </row>
    <row r="980" spans="1:9" x14ac:dyDescent="0.2">
      <c r="A980" s="56">
        <v>152</v>
      </c>
      <c r="B980" s="57">
        <f>Bil!C15</f>
        <v>4</v>
      </c>
      <c r="C980" s="57">
        <f>Bil!D15</f>
        <v>51266</v>
      </c>
      <c r="D980" s="57">
        <f>Bil!E15</f>
        <v>51266</v>
      </c>
      <c r="E980" s="57">
        <v>0</v>
      </c>
      <c r="F980" s="57">
        <v>0</v>
      </c>
      <c r="G980" s="58">
        <f t="shared" si="32"/>
        <v>615.19200000000001</v>
      </c>
      <c r="H980" s="58">
        <f t="shared" si="31"/>
        <v>0</v>
      </c>
      <c r="I980" s="59">
        <v>0</v>
      </c>
    </row>
    <row r="981" spans="1:9" x14ac:dyDescent="0.2">
      <c r="A981" s="56">
        <v>152</v>
      </c>
      <c r="B981" s="57">
        <f>Bil!C16</f>
        <v>5</v>
      </c>
      <c r="C981" s="57">
        <f>Bil!D16</f>
        <v>0</v>
      </c>
      <c r="D981" s="57">
        <f>Bil!E16</f>
        <v>27286</v>
      </c>
      <c r="E981" s="57">
        <v>0</v>
      </c>
      <c r="F981" s="57">
        <v>0</v>
      </c>
      <c r="G981" s="58">
        <f t="shared" si="32"/>
        <v>272.86</v>
      </c>
      <c r="H981" s="58">
        <f t="shared" si="31"/>
        <v>0</v>
      </c>
      <c r="I981" s="59">
        <v>0</v>
      </c>
    </row>
    <row r="982" spans="1:9" x14ac:dyDescent="0.2">
      <c r="A982" s="56">
        <v>152</v>
      </c>
      <c r="B982" s="57">
        <f>Bil!C17</f>
        <v>6</v>
      </c>
      <c r="C982" s="57">
        <f>Bil!D17</f>
        <v>0</v>
      </c>
      <c r="D982" s="57">
        <f>Bil!E17</f>
        <v>27286</v>
      </c>
      <c r="E982" s="57">
        <v>0</v>
      </c>
      <c r="F982" s="57">
        <v>0</v>
      </c>
      <c r="G982" s="58">
        <f t="shared" si="32"/>
        <v>327.43200000000002</v>
      </c>
      <c r="H982" s="58">
        <f t="shared" si="31"/>
        <v>0</v>
      </c>
      <c r="I982" s="59">
        <v>0</v>
      </c>
    </row>
    <row r="983" spans="1:9" x14ac:dyDescent="0.2">
      <c r="A983" s="56">
        <v>152</v>
      </c>
      <c r="B983" s="57">
        <f>Bil!C18</f>
        <v>7</v>
      </c>
      <c r="C983" s="57">
        <f>Bil!D18</f>
        <v>12798046</v>
      </c>
      <c r="D983" s="57">
        <f>Bil!E18</f>
        <v>14219438</v>
      </c>
      <c r="E983" s="57">
        <v>0</v>
      </c>
      <c r="F983" s="57">
        <v>0</v>
      </c>
      <c r="G983" s="58">
        <f t="shared" si="32"/>
        <v>288658.45400000003</v>
      </c>
      <c r="H983" s="58">
        <f t="shared" si="31"/>
        <v>0</v>
      </c>
      <c r="I983" s="59">
        <v>0</v>
      </c>
    </row>
    <row r="984" spans="1:9" x14ac:dyDescent="0.2">
      <c r="A984" s="56">
        <v>152</v>
      </c>
      <c r="B984" s="57">
        <f>Bil!C19</f>
        <v>8</v>
      </c>
      <c r="C984" s="57">
        <f>Bil!D19</f>
        <v>12693880</v>
      </c>
      <c r="D984" s="57">
        <f>Bil!E19</f>
        <v>12896276</v>
      </c>
      <c r="E984" s="57">
        <v>0</v>
      </c>
      <c r="F984" s="57">
        <v>0</v>
      </c>
      <c r="G984" s="58">
        <f t="shared" si="32"/>
        <v>307891.45600000001</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17216053</v>
      </c>
      <c r="D986" s="57">
        <f>Bil!E21</f>
        <v>17698565</v>
      </c>
      <c r="E986" s="57">
        <v>0</v>
      </c>
      <c r="F986" s="57">
        <v>0</v>
      </c>
      <c r="G986" s="58">
        <f t="shared" si="32"/>
        <v>526131.82999999996</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4522173</v>
      </c>
      <c r="D989" s="57">
        <f>Bil!E24</f>
        <v>4802289</v>
      </c>
      <c r="E989" s="57">
        <v>0</v>
      </c>
      <c r="F989" s="57">
        <v>0</v>
      </c>
      <c r="G989" s="58">
        <f t="shared" si="32"/>
        <v>183647.76299999998</v>
      </c>
      <c r="H989" s="58">
        <f t="shared" si="31"/>
        <v>0</v>
      </c>
      <c r="I989" s="59">
        <v>0</v>
      </c>
    </row>
    <row r="990" spans="1:9" x14ac:dyDescent="0.2">
      <c r="A990" s="56">
        <v>152</v>
      </c>
      <c r="B990" s="57">
        <f>Bil!C25</f>
        <v>14</v>
      </c>
      <c r="C990" s="57">
        <f>Bil!D25</f>
        <v>3245</v>
      </c>
      <c r="D990" s="57">
        <f>Bil!E25</f>
        <v>990019</v>
      </c>
      <c r="E990" s="57">
        <v>0</v>
      </c>
      <c r="F990" s="57">
        <v>0</v>
      </c>
      <c r="G990" s="58">
        <f t="shared" si="32"/>
        <v>27765.962</v>
      </c>
      <c r="H990" s="58">
        <f t="shared" si="31"/>
        <v>0</v>
      </c>
      <c r="I990" s="59">
        <v>0</v>
      </c>
    </row>
    <row r="991" spans="1:9" x14ac:dyDescent="0.2">
      <c r="A991" s="56">
        <v>152</v>
      </c>
      <c r="B991" s="57">
        <f>Bil!C26</f>
        <v>15</v>
      </c>
      <c r="C991" s="57">
        <f>Bil!D26</f>
        <v>3168660</v>
      </c>
      <c r="D991" s="57">
        <f>Bil!E26</f>
        <v>7847968</v>
      </c>
      <c r="E991" s="57">
        <v>0</v>
      </c>
      <c r="F991" s="57">
        <v>0</v>
      </c>
      <c r="G991" s="58">
        <f t="shared" si="32"/>
        <v>282968.94</v>
      </c>
      <c r="H991" s="58">
        <f t="shared" si="31"/>
        <v>0</v>
      </c>
      <c r="I991" s="59">
        <v>0</v>
      </c>
    </row>
    <row r="992" spans="1:9" x14ac:dyDescent="0.2">
      <c r="A992" s="56">
        <v>152</v>
      </c>
      <c r="B992" s="57">
        <f>Bil!C27</f>
        <v>16</v>
      </c>
      <c r="C992" s="57">
        <f>Bil!D27</f>
        <v>65110</v>
      </c>
      <c r="D992" s="57">
        <f>Bil!E27</f>
        <v>905521</v>
      </c>
      <c r="E992" s="57">
        <v>0</v>
      </c>
      <c r="F992" s="57">
        <v>0</v>
      </c>
      <c r="G992" s="58">
        <f t="shared" si="32"/>
        <v>30018.432000000001</v>
      </c>
      <c r="H992" s="58">
        <f t="shared" si="31"/>
        <v>0</v>
      </c>
      <c r="I992" s="59">
        <v>0</v>
      </c>
    </row>
    <row r="993" spans="1:9" x14ac:dyDescent="0.2">
      <c r="A993" s="56">
        <v>152</v>
      </c>
      <c r="B993" s="57">
        <f>Bil!C28</f>
        <v>17</v>
      </c>
      <c r="C993" s="57">
        <f>Bil!D28</f>
        <v>0</v>
      </c>
      <c r="D993" s="57">
        <f>Bil!E28</f>
        <v>72667</v>
      </c>
      <c r="E993" s="57">
        <v>0</v>
      </c>
      <c r="F993" s="57">
        <v>0</v>
      </c>
      <c r="G993" s="58">
        <f t="shared" si="32"/>
        <v>2470.6780000000003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5053</v>
      </c>
      <c r="E995" s="57">
        <v>0</v>
      </c>
      <c r="F995" s="57">
        <v>0</v>
      </c>
      <c r="G995" s="58">
        <f t="shared" si="32"/>
        <v>192.01399999999998</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8327</v>
      </c>
      <c r="D997" s="57">
        <f>Bil!E32</f>
        <v>338276</v>
      </c>
      <c r="E997" s="57">
        <v>0</v>
      </c>
      <c r="F997" s="57">
        <v>0</v>
      </c>
      <c r="G997" s="58">
        <f t="shared" si="32"/>
        <v>14382.459000000001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3238852</v>
      </c>
      <c r="D999" s="57">
        <f>Bil!E34</f>
        <v>8179466</v>
      </c>
      <c r="E999" s="57">
        <v>0</v>
      </c>
      <c r="F999" s="57">
        <v>0</v>
      </c>
      <c r="G999" s="58">
        <f t="shared" si="32"/>
        <v>450749.03200000001</v>
      </c>
      <c r="H999" s="58">
        <f t="shared" si="31"/>
        <v>0</v>
      </c>
      <c r="I999" s="59">
        <v>0</v>
      </c>
    </row>
    <row r="1000" spans="1:9" x14ac:dyDescent="0.2">
      <c r="A1000" s="56">
        <v>152</v>
      </c>
      <c r="B1000" s="57">
        <f>Bil!C35</f>
        <v>24</v>
      </c>
      <c r="C1000" s="57">
        <f>Bil!D35</f>
        <v>89981</v>
      </c>
      <c r="D1000" s="57">
        <f>Bil!E35</f>
        <v>67852</v>
      </c>
      <c r="E1000" s="57">
        <v>0</v>
      </c>
      <c r="F1000" s="57">
        <v>0</v>
      </c>
      <c r="G1000" s="58">
        <f t="shared" si="32"/>
        <v>5416.4400000000005</v>
      </c>
      <c r="H1000" s="58">
        <f t="shared" si="31"/>
        <v>0</v>
      </c>
      <c r="I1000" s="59">
        <v>0</v>
      </c>
    </row>
    <row r="1001" spans="1:9" x14ac:dyDescent="0.2">
      <c r="A1001" s="56">
        <v>152</v>
      </c>
      <c r="B1001" s="57">
        <f>Bil!C36</f>
        <v>25</v>
      </c>
      <c r="C1001" s="57">
        <f>Bil!D36</f>
        <v>631270</v>
      </c>
      <c r="D1001" s="57">
        <f>Bil!E36</f>
        <v>1407535</v>
      </c>
      <c r="E1001" s="57">
        <v>0</v>
      </c>
      <c r="F1001" s="57">
        <v>0</v>
      </c>
      <c r="G1001" s="58">
        <f t="shared" si="32"/>
        <v>86158.5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541289</v>
      </c>
      <c r="D1005" s="57">
        <f>Bil!E40</f>
        <v>1339683</v>
      </c>
      <c r="E1005" s="57">
        <v>0</v>
      </c>
      <c r="F1005" s="57">
        <v>0</v>
      </c>
      <c r="G1005" s="58">
        <f t="shared" si="32"/>
        <v>93398.994999999995</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10940</v>
      </c>
      <c r="D1016" s="57">
        <f>Bil!E51</f>
        <v>265291</v>
      </c>
      <c r="E1016" s="57">
        <v>0</v>
      </c>
      <c r="F1016" s="57">
        <v>0</v>
      </c>
      <c r="G1016" s="58">
        <f t="shared" si="32"/>
        <v>21660.879999999997</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99181</v>
      </c>
      <c r="D1018" s="57">
        <f>Bil!E53</f>
        <v>713507</v>
      </c>
      <c r="E1018" s="57">
        <v>0</v>
      </c>
      <c r="F1018" s="57">
        <v>0</v>
      </c>
      <c r="G1018" s="58">
        <f t="shared" si="32"/>
        <v>64100.19</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88241</v>
      </c>
      <c r="D1021" s="57">
        <f>Bil!E56</f>
        <v>448216</v>
      </c>
      <c r="E1021" s="57">
        <v>0</v>
      </c>
      <c r="F1021" s="57">
        <v>0</v>
      </c>
      <c r="G1021" s="58">
        <f t="shared" si="32"/>
        <v>44310.284999999996</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0</v>
      </c>
      <c r="D1025" s="57">
        <f>Bil!E60</f>
        <v>0</v>
      </c>
      <c r="E1025" s="57">
        <v>0</v>
      </c>
      <c r="F1025" s="57">
        <v>0</v>
      </c>
      <c r="G1025" s="58">
        <f t="shared" si="32"/>
        <v>0</v>
      </c>
      <c r="H1025" s="58">
        <f t="shared" si="31"/>
        <v>0</v>
      </c>
      <c r="I1025" s="59">
        <v>0</v>
      </c>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v>0</v>
      </c>
    </row>
    <row r="1027" spans="1:9" x14ac:dyDescent="0.2">
      <c r="A1027" s="56">
        <v>152</v>
      </c>
      <c r="B1027" s="57">
        <f>Bil!C62</f>
        <v>51</v>
      </c>
      <c r="C1027" s="57">
        <f>Bil!D62</f>
        <v>14422678</v>
      </c>
      <c r="D1027" s="57">
        <f>Bil!E62</f>
        <v>20960204</v>
      </c>
      <c r="E1027" s="57">
        <v>0</v>
      </c>
      <c r="F1027" s="57">
        <v>0</v>
      </c>
      <c r="G1027" s="58">
        <f t="shared" si="32"/>
        <v>2873497.3859999999</v>
      </c>
      <c r="H1027" s="58">
        <f t="shared" si="33"/>
        <v>0</v>
      </c>
      <c r="I1027" s="59">
        <v>0</v>
      </c>
    </row>
    <row r="1028" spans="1:9" x14ac:dyDescent="0.2">
      <c r="A1028" s="56">
        <v>152</v>
      </c>
      <c r="B1028" s="57">
        <f>Bil!C63</f>
        <v>52</v>
      </c>
      <c r="C1028" s="57">
        <f>Bil!D63</f>
        <v>14422678</v>
      </c>
      <c r="D1028" s="57">
        <f>Bil!E63</f>
        <v>20960204</v>
      </c>
      <c r="E1028" s="57">
        <v>0</v>
      </c>
      <c r="F1028" s="57">
        <v>0</v>
      </c>
      <c r="G1028" s="58">
        <f t="shared" si="32"/>
        <v>2929840.4720000001</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27598061</v>
      </c>
      <c r="D1039" s="57">
        <f>Bil!E74</f>
        <v>31809934</v>
      </c>
      <c r="E1039" s="57">
        <v>0</v>
      </c>
      <c r="F1039" s="57">
        <v>0</v>
      </c>
      <c r="G1039" s="58">
        <f t="shared" si="32"/>
        <v>5746729.5269999998</v>
      </c>
      <c r="H1039" s="58">
        <f t="shared" si="33"/>
        <v>0</v>
      </c>
      <c r="I1039" s="59">
        <v>0</v>
      </c>
    </row>
    <row r="1040" spans="1:9" x14ac:dyDescent="0.2">
      <c r="A1040" s="56">
        <v>152</v>
      </c>
      <c r="B1040" s="57">
        <f>Bil!C75</f>
        <v>64</v>
      </c>
      <c r="C1040" s="57">
        <f>Bil!D75</f>
        <v>8258428</v>
      </c>
      <c r="D1040" s="57">
        <f>Bil!E75</f>
        <v>11471999</v>
      </c>
      <c r="E1040" s="57">
        <v>0</v>
      </c>
      <c r="F1040" s="57">
        <v>0</v>
      </c>
      <c r="G1040" s="58">
        <f t="shared" si="32"/>
        <v>1996955.264</v>
      </c>
      <c r="H1040" s="58">
        <f t="shared" si="33"/>
        <v>0</v>
      </c>
      <c r="I1040" s="59">
        <v>0</v>
      </c>
    </row>
    <row r="1041" spans="1:9" x14ac:dyDescent="0.2">
      <c r="A1041" s="56">
        <v>152</v>
      </c>
      <c r="B1041" s="57">
        <f>Bil!C76</f>
        <v>65</v>
      </c>
      <c r="C1041" s="57">
        <f>Bil!D76</f>
        <v>8256785</v>
      </c>
      <c r="D1041" s="57">
        <f>Bil!E76</f>
        <v>11467560</v>
      </c>
      <c r="E1041" s="57">
        <v>0</v>
      </c>
      <c r="F1041" s="57">
        <v>0</v>
      </c>
      <c r="G1041" s="58">
        <f t="shared" ref="G1041:G1105" si="34">B1041/1000*C1041+B1041/500*D1041</f>
        <v>2027473.8250000002</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8256785</v>
      </c>
      <c r="D1043" s="57">
        <f>Bil!E78</f>
        <v>11467560</v>
      </c>
      <c r="E1043" s="57">
        <v>0</v>
      </c>
      <c r="F1043" s="57">
        <v>0</v>
      </c>
      <c r="G1043" s="58">
        <f t="shared" si="34"/>
        <v>2089857.6350000002</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1643</v>
      </c>
      <c r="D1047" s="57">
        <f>Bil!E82</f>
        <v>4439</v>
      </c>
      <c r="E1047" s="57">
        <v>0</v>
      </c>
      <c r="F1047" s="57">
        <v>0</v>
      </c>
      <c r="G1047" s="58">
        <f t="shared" si="34"/>
        <v>746.99099999999999</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723164</v>
      </c>
      <c r="D1049" s="57">
        <f>Bil!E84</f>
        <v>510626</v>
      </c>
      <c r="E1049" s="57">
        <v>0</v>
      </c>
      <c r="F1049" s="57">
        <v>0</v>
      </c>
      <c r="G1049" s="58">
        <f t="shared" si="34"/>
        <v>127342.36799999999</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3464</v>
      </c>
      <c r="E1055" s="57">
        <v>0</v>
      </c>
      <c r="F1055" s="57">
        <v>0</v>
      </c>
      <c r="G1055" s="58">
        <f t="shared" si="34"/>
        <v>547.31200000000001</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723164</v>
      </c>
      <c r="D1057" s="57">
        <f>Bil!E92</f>
        <v>507162</v>
      </c>
      <c r="E1057" s="57">
        <v>0</v>
      </c>
      <c r="F1057" s="57">
        <v>0</v>
      </c>
      <c r="G1057" s="58">
        <f t="shared" si="34"/>
        <v>140736.52799999999</v>
      </c>
      <c r="H1057" s="58">
        <f t="shared" si="33"/>
        <v>0</v>
      </c>
      <c r="I1057" s="59">
        <v>0</v>
      </c>
    </row>
    <row r="1058" spans="1:9" x14ac:dyDescent="0.2">
      <c r="A1058" s="56">
        <v>152</v>
      </c>
      <c r="B1058" s="57">
        <f>Bil!C93</f>
        <v>82</v>
      </c>
      <c r="C1058" s="57">
        <f>Bil!D93</f>
        <v>2668689</v>
      </c>
      <c r="D1058" s="57">
        <f>Bil!E93</f>
        <v>2578653</v>
      </c>
      <c r="E1058" s="57">
        <v>0</v>
      </c>
      <c r="F1058" s="57">
        <v>0</v>
      </c>
      <c r="G1058" s="58">
        <f t="shared" si="34"/>
        <v>641731.59000000008</v>
      </c>
      <c r="H1058" s="58">
        <f t="shared" si="33"/>
        <v>0</v>
      </c>
      <c r="I1058" s="59">
        <v>0</v>
      </c>
    </row>
    <row r="1059" spans="1:9" x14ac:dyDescent="0.2">
      <c r="A1059" s="56">
        <v>152</v>
      </c>
      <c r="B1059" s="57">
        <f>Bil!C94</f>
        <v>83</v>
      </c>
      <c r="C1059" s="57">
        <f>Bil!D94</f>
        <v>37666317</v>
      </c>
      <c r="D1059" s="57">
        <f>Bil!E94</f>
        <v>37576281</v>
      </c>
      <c r="E1059" s="57">
        <v>0</v>
      </c>
      <c r="F1059" s="57">
        <v>0</v>
      </c>
      <c r="G1059" s="58">
        <f t="shared" si="34"/>
        <v>9363966.9570000004</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194325</v>
      </c>
      <c r="D1064" s="57">
        <f>Bil!E99</f>
        <v>104289</v>
      </c>
      <c r="E1064" s="57">
        <v>0</v>
      </c>
      <c r="F1064" s="57">
        <v>0</v>
      </c>
      <c r="G1064" s="58">
        <f t="shared" si="34"/>
        <v>35455.463999999993</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19416704</v>
      </c>
      <c r="D1068" s="57">
        <f>Bil!E103</f>
        <v>19416704</v>
      </c>
      <c r="E1068" s="57">
        <v>0</v>
      </c>
      <c r="F1068" s="57">
        <v>0</v>
      </c>
      <c r="G1068" s="58">
        <f t="shared" si="34"/>
        <v>5359010.3039999995</v>
      </c>
      <c r="H1068" s="58">
        <f t="shared" si="33"/>
        <v>0</v>
      </c>
      <c r="I1068" s="59">
        <v>0</v>
      </c>
    </row>
    <row r="1069" spans="1:9" x14ac:dyDescent="0.2">
      <c r="A1069" s="56">
        <v>152</v>
      </c>
      <c r="B1069" s="57">
        <f>Bil!C104</f>
        <v>93</v>
      </c>
      <c r="C1069" s="57">
        <f>Bil!D104</f>
        <v>18055288</v>
      </c>
      <c r="D1069" s="57">
        <f>Bil!E104</f>
        <v>18055288</v>
      </c>
      <c r="E1069" s="57">
        <v>0</v>
      </c>
      <c r="F1069" s="57">
        <v>0</v>
      </c>
      <c r="G1069" s="58">
        <f t="shared" si="34"/>
        <v>5037425.352</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34997628</v>
      </c>
      <c r="D1088" s="57">
        <f>Bil!E123</f>
        <v>34997628</v>
      </c>
      <c r="E1088" s="57">
        <v>0</v>
      </c>
      <c r="F1088" s="57">
        <v>0</v>
      </c>
      <c r="G1088" s="58">
        <f t="shared" si="34"/>
        <v>11759203.008000001</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5887800</v>
      </c>
      <c r="D1105" s="57">
        <f>Bil!E140</f>
        <v>5887800</v>
      </c>
      <c r="E1105" s="57">
        <v>0</v>
      </c>
      <c r="F1105" s="57">
        <v>0</v>
      </c>
      <c r="G1105" s="58">
        <f t="shared" si="34"/>
        <v>2278578.6</v>
      </c>
      <c r="H1105" s="58">
        <f t="shared" si="35"/>
        <v>0</v>
      </c>
      <c r="I1105" s="59">
        <v>0</v>
      </c>
    </row>
    <row r="1106" spans="1:9" x14ac:dyDescent="0.2">
      <c r="A1106" s="56">
        <v>152</v>
      </c>
      <c r="B1106" s="57">
        <f>Bil!C141</f>
        <v>130</v>
      </c>
      <c r="C1106" s="57">
        <f>Bil!D141</f>
        <v>5887800</v>
      </c>
      <c r="D1106" s="57">
        <f>Bil!E141</f>
        <v>5887800</v>
      </c>
      <c r="E1106" s="57">
        <v>0</v>
      </c>
      <c r="F1106" s="57">
        <v>0</v>
      </c>
      <c r="G1106" s="58">
        <f t="shared" ref="G1106:G1174" si="36">B1106/1000*C1106+B1106/500*D1106</f>
        <v>2296242</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5887800</v>
      </c>
      <c r="D1110" s="57">
        <f>Bil!E145</f>
        <v>5887800</v>
      </c>
      <c r="E1110" s="57">
        <v>0</v>
      </c>
      <c r="F1110" s="57">
        <v>0</v>
      </c>
      <c r="G1110" s="58">
        <f t="shared" si="36"/>
        <v>2366895.6</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1131014</v>
      </c>
      <c r="D1117" s="57">
        <f>Bil!E152</f>
        <v>2431890</v>
      </c>
      <c r="E1117" s="57">
        <v>0</v>
      </c>
      <c r="F1117" s="57">
        <v>0</v>
      </c>
      <c r="G1117" s="58">
        <f t="shared" si="36"/>
        <v>845265.95399999991</v>
      </c>
      <c r="H1117" s="58">
        <f t="shared" si="35"/>
        <v>0</v>
      </c>
      <c r="I1117" s="59">
        <v>0</v>
      </c>
    </row>
    <row r="1118" spans="1:9" x14ac:dyDescent="0.2">
      <c r="A1118" s="56">
        <v>152</v>
      </c>
      <c r="B1118" s="57">
        <f>Bil!C153</f>
        <v>142</v>
      </c>
      <c r="C1118" s="57">
        <f>Bil!D153</f>
        <v>1208146</v>
      </c>
      <c r="D1118" s="57">
        <f>Bil!E153</f>
        <v>1520433</v>
      </c>
      <c r="E1118" s="57">
        <v>0</v>
      </c>
      <c r="F1118" s="57">
        <v>0</v>
      </c>
      <c r="G1118" s="58">
        <f t="shared" si="36"/>
        <v>603359.70399999991</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662729</v>
      </c>
      <c r="E1120" s="57">
        <v>0</v>
      </c>
      <c r="F1120" s="57">
        <v>0</v>
      </c>
      <c r="G1120" s="58">
        <f t="shared" si="36"/>
        <v>190865.95199999999</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662729</v>
      </c>
      <c r="E1122" s="57">
        <v>0</v>
      </c>
      <c r="F1122" s="57">
        <v>0</v>
      </c>
      <c r="G1122" s="58">
        <f t="shared" si="36"/>
        <v>193516.86799999999</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1400</v>
      </c>
      <c r="E1128" s="57">
        <v>0</v>
      </c>
      <c r="F1128" s="57">
        <v>0</v>
      </c>
      <c r="G1128" s="58">
        <f t="shared" si="36"/>
        <v>425.59999999999997</v>
      </c>
      <c r="H1128" s="58">
        <f t="shared" si="35"/>
        <v>0</v>
      </c>
      <c r="I1128" s="59">
        <v>0</v>
      </c>
    </row>
    <row r="1129" spans="1:9" x14ac:dyDescent="0.2">
      <c r="A1129" s="56">
        <v>152</v>
      </c>
      <c r="B1129" s="57">
        <f>Bil!C164</f>
        <v>153</v>
      </c>
      <c r="C1129" s="57">
        <f>Bil!D164</f>
        <v>0</v>
      </c>
      <c r="D1129" s="57">
        <f>Bil!E164</f>
        <v>8659</v>
      </c>
      <c r="E1129" s="57">
        <v>0</v>
      </c>
      <c r="F1129" s="57">
        <v>0</v>
      </c>
      <c r="G1129" s="58">
        <f t="shared" si="36"/>
        <v>2649.654</v>
      </c>
      <c r="H1129" s="58">
        <f t="shared" si="35"/>
        <v>0</v>
      </c>
      <c r="I1129" s="59">
        <v>0</v>
      </c>
    </row>
    <row r="1130" spans="1:9" x14ac:dyDescent="0.2">
      <c r="A1130" s="56">
        <v>152</v>
      </c>
      <c r="B1130" s="57">
        <f>Bil!C165</f>
        <v>154</v>
      </c>
      <c r="C1130" s="57">
        <f>Bil!D165</f>
        <v>39500</v>
      </c>
      <c r="D1130" s="57">
        <f>Bil!E165</f>
        <v>44098</v>
      </c>
      <c r="E1130" s="57">
        <v>0</v>
      </c>
      <c r="F1130" s="57">
        <v>0</v>
      </c>
      <c r="G1130" s="58">
        <f t="shared" si="36"/>
        <v>19665.184000000001</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630845</v>
      </c>
      <c r="E1132" s="57">
        <v>0</v>
      </c>
      <c r="F1132" s="57">
        <v>0</v>
      </c>
      <c r="G1132" s="58">
        <f t="shared" si="36"/>
        <v>196823.64</v>
      </c>
      <c r="H1132" s="58">
        <f t="shared" si="35"/>
        <v>0</v>
      </c>
      <c r="I1132" s="59">
        <v>0</v>
      </c>
    </row>
    <row r="1133" spans="1:9" x14ac:dyDescent="0.2">
      <c r="A1133" s="56">
        <v>152</v>
      </c>
      <c r="B1133" s="57">
        <f>Bil!C168</f>
        <v>157</v>
      </c>
      <c r="C1133" s="57">
        <f>Bil!D168</f>
        <v>116632</v>
      </c>
      <c r="D1133" s="57">
        <f>Bil!E168</f>
        <v>436274</v>
      </c>
      <c r="E1133" s="57">
        <v>0</v>
      </c>
      <c r="F1133" s="57">
        <v>0</v>
      </c>
      <c r="G1133" s="58">
        <f t="shared" si="36"/>
        <v>155301.25999999998</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8928966</v>
      </c>
      <c r="D1140" s="57">
        <f>Bil!E175</f>
        <v>8928966</v>
      </c>
      <c r="E1140" s="57">
        <v>0</v>
      </c>
      <c r="F1140" s="57">
        <v>0</v>
      </c>
      <c r="G1140" s="58">
        <f t="shared" si="36"/>
        <v>4393051.2719999999</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8928966</v>
      </c>
      <c r="D1143" s="57">
        <f>Bil!E178</f>
        <v>8928966</v>
      </c>
      <c r="E1143" s="57">
        <v>0</v>
      </c>
      <c r="F1143" s="57">
        <v>0</v>
      </c>
      <c r="G1143" s="58">
        <f t="shared" si="36"/>
        <v>4473411.966</v>
      </c>
      <c r="H1143" s="58">
        <f t="shared" si="35"/>
        <v>0</v>
      </c>
      <c r="I1143" s="59">
        <v>0</v>
      </c>
    </row>
    <row r="1144" spans="1:9" x14ac:dyDescent="0.2">
      <c r="A1144" s="56">
        <v>152</v>
      </c>
      <c r="B1144" s="57">
        <f>Bil!C179</f>
        <v>168</v>
      </c>
      <c r="C1144" s="57">
        <f>Bil!D179</f>
        <v>54870051</v>
      </c>
      <c r="D1144" s="57">
        <f>Bil!E179</f>
        <v>67040841</v>
      </c>
      <c r="E1144" s="57">
        <v>0</v>
      </c>
      <c r="F1144" s="57">
        <v>0</v>
      </c>
      <c r="G1144" s="58">
        <f t="shared" si="36"/>
        <v>31743891.144000001</v>
      </c>
      <c r="H1144" s="58">
        <f t="shared" si="35"/>
        <v>0</v>
      </c>
      <c r="I1144" s="59">
        <v>0</v>
      </c>
    </row>
    <row r="1145" spans="1:9" x14ac:dyDescent="0.2">
      <c r="A1145" s="56">
        <v>152</v>
      </c>
      <c r="B1145" s="57">
        <f>Bil!C180</f>
        <v>169</v>
      </c>
      <c r="C1145" s="57">
        <f>Bil!D180</f>
        <v>14568676</v>
      </c>
      <c r="D1145" s="57">
        <f>Bil!E180</f>
        <v>14653936</v>
      </c>
      <c r="E1145" s="57">
        <v>0</v>
      </c>
      <c r="F1145" s="57">
        <v>0</v>
      </c>
      <c r="G1145" s="58">
        <f t="shared" si="36"/>
        <v>7415136.6120000007</v>
      </c>
      <c r="H1145" s="58">
        <f t="shared" si="35"/>
        <v>0</v>
      </c>
      <c r="I1145" s="59">
        <v>0</v>
      </c>
    </row>
    <row r="1146" spans="1:9" x14ac:dyDescent="0.2">
      <c r="A1146" s="56">
        <v>152</v>
      </c>
      <c r="B1146" s="57">
        <f>Bil!C181</f>
        <v>170</v>
      </c>
      <c r="C1146" s="57">
        <f>Bil!D181</f>
        <v>3629613</v>
      </c>
      <c r="D1146" s="57">
        <f>Bil!E181</f>
        <v>2085875</v>
      </c>
      <c r="E1146" s="57">
        <v>0</v>
      </c>
      <c r="F1146" s="57">
        <v>0</v>
      </c>
      <c r="G1146" s="58">
        <f t="shared" si="36"/>
        <v>1326231.71</v>
      </c>
      <c r="H1146" s="58">
        <f t="shared" si="35"/>
        <v>0</v>
      </c>
      <c r="I1146" s="59">
        <v>0</v>
      </c>
    </row>
    <row r="1147" spans="1:9" x14ac:dyDescent="0.2">
      <c r="A1147" s="56">
        <v>152</v>
      </c>
      <c r="B1147" s="57">
        <f>Bil!C182</f>
        <v>171</v>
      </c>
      <c r="C1147" s="57">
        <f>Bil!D182</f>
        <v>0</v>
      </c>
      <c r="D1147" s="57">
        <f>Bil!E182</f>
        <v>664</v>
      </c>
      <c r="E1147" s="57">
        <v>0</v>
      </c>
      <c r="F1147" s="57">
        <v>0</v>
      </c>
      <c r="G1147" s="58">
        <f t="shared" si="36"/>
        <v>227.08800000000002</v>
      </c>
      <c r="H1147" s="58">
        <f t="shared" si="35"/>
        <v>0</v>
      </c>
      <c r="I1147" s="59">
        <v>0</v>
      </c>
    </row>
    <row r="1148" spans="1:9" x14ac:dyDescent="0.2">
      <c r="A1148" s="56">
        <v>152</v>
      </c>
      <c r="B1148" s="57">
        <f>Bil!C183</f>
        <v>172</v>
      </c>
      <c r="C1148" s="57">
        <f>Bil!D183</f>
        <v>1001687</v>
      </c>
      <c r="D1148" s="57">
        <f>Bil!E183</f>
        <v>937080</v>
      </c>
      <c r="E1148" s="57">
        <v>0</v>
      </c>
      <c r="F1148" s="57">
        <v>0</v>
      </c>
      <c r="G1148" s="58">
        <f t="shared" si="36"/>
        <v>494645.68399999995</v>
      </c>
      <c r="H1148" s="58">
        <f t="shared" si="35"/>
        <v>0</v>
      </c>
      <c r="I1148" s="59">
        <v>0</v>
      </c>
    </row>
    <row r="1149" spans="1:9" x14ac:dyDescent="0.2">
      <c r="A1149" s="56">
        <v>152</v>
      </c>
      <c r="B1149" s="57">
        <f>Bil!C184</f>
        <v>173</v>
      </c>
      <c r="C1149" s="57">
        <f>Bil!D184</f>
        <v>254052</v>
      </c>
      <c r="D1149" s="57">
        <f>Bil!E184</f>
        <v>251162</v>
      </c>
      <c r="E1149" s="57">
        <v>0</v>
      </c>
      <c r="F1149" s="57">
        <v>0</v>
      </c>
      <c r="G1149" s="58">
        <f t="shared" si="36"/>
        <v>130853.048</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64416</v>
      </c>
      <c r="D1151" s="57">
        <f>Bil!E186</f>
        <v>59715</v>
      </c>
      <c r="E1151" s="57">
        <v>0</v>
      </c>
      <c r="F1151" s="57">
        <v>0</v>
      </c>
      <c r="G1151" s="58">
        <f t="shared" si="36"/>
        <v>32173.05</v>
      </c>
      <c r="H1151" s="58">
        <f t="shared" si="35"/>
        <v>0</v>
      </c>
      <c r="I1151" s="59">
        <v>0</v>
      </c>
    </row>
    <row r="1152" spans="1:9" x14ac:dyDescent="0.2">
      <c r="A1152" s="56">
        <v>152</v>
      </c>
      <c r="B1152" s="57">
        <f>Bil!C187</f>
        <v>176</v>
      </c>
      <c r="C1152" s="57">
        <f>Bil!D187</f>
        <v>189636</v>
      </c>
      <c r="D1152" s="57">
        <f>Bil!E187</f>
        <v>191447</v>
      </c>
      <c r="E1152" s="57">
        <v>0</v>
      </c>
      <c r="F1152" s="57">
        <v>0</v>
      </c>
      <c r="G1152" s="58">
        <f t="shared" si="36"/>
        <v>100765.28</v>
      </c>
      <c r="H1152" s="58">
        <f t="shared" si="35"/>
        <v>0</v>
      </c>
      <c r="I1152" s="59">
        <v>0</v>
      </c>
    </row>
    <row r="1153" spans="1:9" x14ac:dyDescent="0.2">
      <c r="A1153" s="56">
        <v>152</v>
      </c>
      <c r="B1153" s="57">
        <f>Bil!C188</f>
        <v>177</v>
      </c>
      <c r="C1153" s="57">
        <f>Bil!D188</f>
        <v>37401</v>
      </c>
      <c r="D1153" s="57">
        <f>Bil!E188</f>
        <v>7062</v>
      </c>
      <c r="E1153" s="57">
        <v>0</v>
      </c>
      <c r="F1153" s="57">
        <v>0</v>
      </c>
      <c r="G1153" s="58">
        <f t="shared" si="36"/>
        <v>9119.9249999999993</v>
      </c>
      <c r="H1153" s="58">
        <f t="shared" si="35"/>
        <v>0</v>
      </c>
      <c r="I1153" s="59">
        <v>0</v>
      </c>
    </row>
    <row r="1154" spans="1:9" x14ac:dyDescent="0.2">
      <c r="A1154" s="56">
        <v>152</v>
      </c>
      <c r="B1154" s="57">
        <f>Bil!C189</f>
        <v>178</v>
      </c>
      <c r="C1154" s="57">
        <f>Bil!D189</f>
        <v>5000</v>
      </c>
      <c r="D1154" s="57">
        <f>Bil!E189</f>
        <v>4284</v>
      </c>
      <c r="E1154" s="57">
        <v>0</v>
      </c>
      <c r="F1154" s="57">
        <v>0</v>
      </c>
      <c r="G1154" s="58">
        <f t="shared" si="36"/>
        <v>2415.1039999999998</v>
      </c>
      <c r="H1154" s="58">
        <f t="shared" si="35"/>
        <v>0</v>
      </c>
      <c r="I1154" s="59">
        <v>0</v>
      </c>
    </row>
    <row r="1155" spans="1:9" x14ac:dyDescent="0.2">
      <c r="A1155" s="56">
        <v>152</v>
      </c>
      <c r="B1155" s="57">
        <f>Bil!C190</f>
        <v>179</v>
      </c>
      <c r="C1155" s="57">
        <f>Bil!D190</f>
        <v>125093</v>
      </c>
      <c r="D1155" s="57">
        <f>Bil!E190</f>
        <v>240508</v>
      </c>
      <c r="E1155" s="57">
        <v>0</v>
      </c>
      <c r="F1155" s="57">
        <v>0</v>
      </c>
      <c r="G1155" s="58">
        <f t="shared" si="36"/>
        <v>108493.511</v>
      </c>
      <c r="H1155" s="58">
        <f t="shared" si="35"/>
        <v>0</v>
      </c>
      <c r="I1155" s="59">
        <v>0</v>
      </c>
    </row>
    <row r="1156" spans="1:9" x14ac:dyDescent="0.2">
      <c r="A1156" s="56">
        <v>152</v>
      </c>
      <c r="B1156" s="57">
        <f>Bil!C191</f>
        <v>180</v>
      </c>
      <c r="C1156" s="57">
        <f>Bil!D191</f>
        <v>2206380</v>
      </c>
      <c r="D1156" s="57">
        <f>Bil!E191</f>
        <v>645115</v>
      </c>
      <c r="E1156" s="57">
        <v>0</v>
      </c>
      <c r="F1156" s="57">
        <v>0</v>
      </c>
      <c r="G1156" s="58">
        <f t="shared" si="36"/>
        <v>629389.79999999993</v>
      </c>
      <c r="H1156" s="58">
        <f t="shared" si="35"/>
        <v>0</v>
      </c>
      <c r="I1156" s="59">
        <v>0</v>
      </c>
    </row>
    <row r="1157" spans="1:9" x14ac:dyDescent="0.2">
      <c r="A1157" s="56">
        <v>152</v>
      </c>
      <c r="B1157" s="57">
        <f>Bil!C192</f>
        <v>181</v>
      </c>
      <c r="C1157" s="57">
        <f>Bil!D192</f>
        <v>2006337</v>
      </c>
      <c r="D1157" s="57">
        <f>Bil!E192</f>
        <v>72835</v>
      </c>
      <c r="E1157" s="57">
        <v>0</v>
      </c>
      <c r="F1157" s="57">
        <v>0</v>
      </c>
      <c r="G1157" s="58">
        <f t="shared" si="36"/>
        <v>389513.26699999999</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3760</v>
      </c>
      <c r="D1174" s="57">
        <f>Bil!E209</f>
        <v>3566260</v>
      </c>
      <c r="E1174" s="57">
        <v>0</v>
      </c>
      <c r="F1174" s="57">
        <v>0</v>
      </c>
      <c r="G1174" s="58">
        <f t="shared" si="36"/>
        <v>1412983.44</v>
      </c>
      <c r="H1174" s="58">
        <f t="shared" si="37"/>
        <v>0</v>
      </c>
      <c r="I1174" s="59">
        <v>0</v>
      </c>
    </row>
    <row r="1175" spans="1:9" x14ac:dyDescent="0.2">
      <c r="A1175" s="56">
        <v>152</v>
      </c>
      <c r="B1175" s="57">
        <f>Bil!C210</f>
        <v>199</v>
      </c>
      <c r="C1175" s="57">
        <f>Bil!D210</f>
        <v>3760</v>
      </c>
      <c r="D1175" s="57">
        <f>Bil!E210</f>
        <v>3566260</v>
      </c>
      <c r="E1175" s="57">
        <v>0</v>
      </c>
      <c r="F1175" s="57">
        <v>0</v>
      </c>
      <c r="G1175" s="58">
        <f t="shared" ref="G1175:G1238" si="38">B1175/1000*C1175+B1175/500*D1175</f>
        <v>1420119.72</v>
      </c>
      <c r="H1175" s="58">
        <f t="shared" si="37"/>
        <v>0</v>
      </c>
      <c r="I1175" s="59">
        <v>0</v>
      </c>
    </row>
    <row r="1176" spans="1:9" x14ac:dyDescent="0.2">
      <c r="A1176" s="56">
        <v>152</v>
      </c>
      <c r="B1176" s="57">
        <f>Bil!C211</f>
        <v>200</v>
      </c>
      <c r="C1176" s="57">
        <f>Bil!D211</f>
        <v>0</v>
      </c>
      <c r="D1176" s="57">
        <f>Bil!E211</f>
        <v>3562500</v>
      </c>
      <c r="E1176" s="57">
        <v>0</v>
      </c>
      <c r="F1176" s="57">
        <v>0</v>
      </c>
      <c r="G1176" s="58">
        <f t="shared" si="38"/>
        <v>1425000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3760</v>
      </c>
      <c r="D1180" s="57">
        <f>Bil!E215</f>
        <v>3760</v>
      </c>
      <c r="E1180" s="57">
        <v>0</v>
      </c>
      <c r="F1180" s="57">
        <v>0</v>
      </c>
      <c r="G1180" s="58">
        <f t="shared" si="38"/>
        <v>2301.12</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8928966</v>
      </c>
      <c r="D1202" s="57">
        <f>Bil!E237</f>
        <v>8928966</v>
      </c>
      <c r="E1202" s="57">
        <v>0</v>
      </c>
      <c r="F1202" s="57">
        <v>0</v>
      </c>
      <c r="G1202" s="58">
        <f t="shared" si="38"/>
        <v>6053838.9480000008</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8928966</v>
      </c>
      <c r="D1204" s="57">
        <f>Bil!E239</f>
        <v>8928966</v>
      </c>
      <c r="E1204" s="57">
        <v>0</v>
      </c>
      <c r="F1204" s="57">
        <v>0</v>
      </c>
      <c r="G1204" s="58">
        <f t="shared" si="38"/>
        <v>6107412.7440000009</v>
      </c>
      <c r="H1204" s="58">
        <f t="shared" si="37"/>
        <v>0</v>
      </c>
      <c r="I1204" s="59">
        <v>0</v>
      </c>
    </row>
    <row r="1205" spans="1:9" x14ac:dyDescent="0.2">
      <c r="A1205" s="56">
        <v>152</v>
      </c>
      <c r="B1205" s="57">
        <f>Bil!C240</f>
        <v>229</v>
      </c>
      <c r="C1205" s="57">
        <f>Bil!D240</f>
        <v>40301375</v>
      </c>
      <c r="D1205" s="57">
        <f>Bil!E240</f>
        <v>52386905</v>
      </c>
      <c r="E1205" s="57">
        <v>0</v>
      </c>
      <c r="F1205" s="57">
        <v>0</v>
      </c>
      <c r="G1205" s="58">
        <f t="shared" si="38"/>
        <v>33222217.365000002</v>
      </c>
      <c r="H1205" s="58">
        <f t="shared" si="37"/>
        <v>0</v>
      </c>
      <c r="I1205" s="59">
        <v>0</v>
      </c>
    </row>
    <row r="1206" spans="1:9" x14ac:dyDescent="0.2">
      <c r="A1206" s="56">
        <v>152</v>
      </c>
      <c r="B1206" s="57">
        <f>Bil!C241</f>
        <v>230</v>
      </c>
      <c r="C1206" s="57">
        <f>Bil!D241</f>
        <v>29425127</v>
      </c>
      <c r="D1206" s="57">
        <f>Bil!E241</f>
        <v>33731511</v>
      </c>
      <c r="E1206" s="57">
        <v>0</v>
      </c>
      <c r="F1206" s="57">
        <v>0</v>
      </c>
      <c r="G1206" s="58">
        <f t="shared" si="38"/>
        <v>22284274.27</v>
      </c>
      <c r="H1206" s="58">
        <f t="shared" si="37"/>
        <v>0</v>
      </c>
      <c r="I1206" s="59">
        <v>0</v>
      </c>
    </row>
    <row r="1207" spans="1:9" x14ac:dyDescent="0.2">
      <c r="A1207" s="56">
        <v>152</v>
      </c>
      <c r="B1207" s="57">
        <f>Bil!C242</f>
        <v>231</v>
      </c>
      <c r="C1207" s="57">
        <f>Bil!D242</f>
        <v>33164638</v>
      </c>
      <c r="D1207" s="57">
        <f>Bil!E242</f>
        <v>41221022</v>
      </c>
      <c r="E1207" s="57">
        <v>0</v>
      </c>
      <c r="F1207" s="57">
        <v>0</v>
      </c>
      <c r="G1207" s="58">
        <f t="shared" si="38"/>
        <v>26705143.542000003</v>
      </c>
      <c r="H1207" s="58">
        <f t="shared" si="37"/>
        <v>0</v>
      </c>
      <c r="I1207" s="59">
        <v>0</v>
      </c>
    </row>
    <row r="1208" spans="1:9" x14ac:dyDescent="0.2">
      <c r="A1208" s="56">
        <v>152</v>
      </c>
      <c r="B1208" s="57">
        <f>Bil!C243</f>
        <v>232</v>
      </c>
      <c r="C1208" s="57">
        <f>Bil!D243</f>
        <v>29536838</v>
      </c>
      <c r="D1208" s="57">
        <f>Bil!E243</f>
        <v>37683257</v>
      </c>
      <c r="E1208" s="57">
        <v>0</v>
      </c>
      <c r="F1208" s="57">
        <v>0</v>
      </c>
      <c r="G1208" s="58">
        <f t="shared" si="38"/>
        <v>24337577.664000001</v>
      </c>
      <c r="H1208" s="58">
        <f t="shared" si="37"/>
        <v>0</v>
      </c>
      <c r="I1208" s="59">
        <v>0</v>
      </c>
    </row>
    <row r="1209" spans="1:9" x14ac:dyDescent="0.2">
      <c r="A1209" s="56">
        <v>152</v>
      </c>
      <c r="B1209" s="57">
        <f>Bil!C244</f>
        <v>233</v>
      </c>
      <c r="C1209" s="57">
        <f>Bil!D244</f>
        <v>3627800</v>
      </c>
      <c r="D1209" s="57">
        <f>Bil!E244</f>
        <v>3537765</v>
      </c>
      <c r="E1209" s="57">
        <v>0</v>
      </c>
      <c r="F1209" s="57">
        <v>0</v>
      </c>
      <c r="G1209" s="58">
        <f t="shared" si="38"/>
        <v>2493875.89</v>
      </c>
      <c r="H1209" s="58">
        <f t="shared" si="37"/>
        <v>0</v>
      </c>
      <c r="I1209" s="59">
        <v>0</v>
      </c>
    </row>
    <row r="1210" spans="1:9" x14ac:dyDescent="0.2">
      <c r="A1210" s="56">
        <v>152</v>
      </c>
      <c r="B1210" s="57">
        <f>Bil!C245</f>
        <v>234</v>
      </c>
      <c r="C1210" s="57">
        <f>Bil!D245</f>
        <v>3739511</v>
      </c>
      <c r="D1210" s="57">
        <f>Bil!E245</f>
        <v>7489511</v>
      </c>
      <c r="E1210" s="57">
        <v>0</v>
      </c>
      <c r="F1210" s="57">
        <v>0</v>
      </c>
      <c r="G1210" s="58">
        <f t="shared" si="38"/>
        <v>4380136.7220000001</v>
      </c>
      <c r="H1210" s="58">
        <f t="shared" si="37"/>
        <v>0</v>
      </c>
      <c r="I1210" s="59">
        <v>0</v>
      </c>
    </row>
    <row r="1211" spans="1:9" x14ac:dyDescent="0.2">
      <c r="A1211" s="56">
        <v>152</v>
      </c>
      <c r="B1211" s="57">
        <f>Bil!C246</f>
        <v>235</v>
      </c>
      <c r="C1211" s="57">
        <f>Bil!D246</f>
        <v>3739511</v>
      </c>
      <c r="D1211" s="57">
        <f>Bil!E246</f>
        <v>7489511</v>
      </c>
      <c r="E1211" s="57">
        <v>0</v>
      </c>
      <c r="F1211" s="57">
        <v>0</v>
      </c>
      <c r="G1211" s="58">
        <f t="shared" si="38"/>
        <v>4398855.2549999999</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27745300</v>
      </c>
      <c r="D1214" s="57">
        <f>Bil!E249</f>
        <v>26368623</v>
      </c>
      <c r="E1214" s="57">
        <v>0</v>
      </c>
      <c r="F1214" s="57">
        <v>0</v>
      </c>
      <c r="G1214" s="58">
        <f t="shared" si="38"/>
        <v>19154845.947999999</v>
      </c>
      <c r="H1214" s="58">
        <f t="shared" si="37"/>
        <v>0</v>
      </c>
      <c r="I1214" s="59">
        <v>0</v>
      </c>
    </row>
    <row r="1215" spans="1:9" x14ac:dyDescent="0.2">
      <c r="A1215" s="56">
        <v>152</v>
      </c>
      <c r="B1215" s="57">
        <f>Bil!C250</f>
        <v>239</v>
      </c>
      <c r="C1215" s="57">
        <f>Bil!D250</f>
        <v>24281096</v>
      </c>
      <c r="D1215" s="57">
        <f>Bil!E250</f>
        <v>26368623</v>
      </c>
      <c r="E1215" s="57">
        <v>0</v>
      </c>
      <c r="F1215" s="57">
        <v>0</v>
      </c>
      <c r="G1215" s="58">
        <f t="shared" si="38"/>
        <v>18407383.737999998</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3464204</v>
      </c>
      <c r="D1217" s="57">
        <f>Bil!E252</f>
        <v>0</v>
      </c>
      <c r="E1217" s="57">
        <v>0</v>
      </c>
      <c r="F1217" s="57">
        <v>0</v>
      </c>
      <c r="G1217" s="58">
        <f t="shared" si="38"/>
        <v>834873.16399999999</v>
      </c>
      <c r="H1217" s="58">
        <f t="shared" si="37"/>
        <v>0</v>
      </c>
      <c r="I1217" s="59">
        <v>0</v>
      </c>
    </row>
    <row r="1218" spans="1:9" x14ac:dyDescent="0.2">
      <c r="A1218" s="56">
        <v>152</v>
      </c>
      <c r="B1218" s="57">
        <f>Bil!C253</f>
        <v>242</v>
      </c>
      <c r="C1218" s="57">
        <f>Bil!D253</f>
        <v>24524709</v>
      </c>
      <c r="D1218" s="57">
        <f>Bil!E253</f>
        <v>16032919</v>
      </c>
      <c r="E1218" s="57">
        <v>0</v>
      </c>
      <c r="F1218" s="57">
        <v>0</v>
      </c>
      <c r="G1218" s="58">
        <f t="shared" si="38"/>
        <v>13694912.374</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24524709</v>
      </c>
      <c r="D1220" s="57">
        <f>Bil!E255</f>
        <v>15932820</v>
      </c>
      <c r="E1220" s="57">
        <v>0</v>
      </c>
      <c r="F1220" s="57">
        <v>0</v>
      </c>
      <c r="G1220" s="58">
        <f t="shared" si="38"/>
        <v>13759245.155999999</v>
      </c>
      <c r="H1220" s="58">
        <f t="shared" si="37"/>
        <v>0</v>
      </c>
      <c r="I1220" s="59">
        <v>0</v>
      </c>
    </row>
    <row r="1221" spans="1:9" x14ac:dyDescent="0.2">
      <c r="A1221" s="56">
        <v>152</v>
      </c>
      <c r="B1221" s="57">
        <f>Bil!C256</f>
        <v>245</v>
      </c>
      <c r="C1221" s="57">
        <f>Bil!D256</f>
        <v>0</v>
      </c>
      <c r="D1221" s="57">
        <f>Bil!E256</f>
        <v>100099</v>
      </c>
      <c r="E1221" s="57">
        <v>0</v>
      </c>
      <c r="F1221" s="57">
        <v>0</v>
      </c>
      <c r="G1221" s="58">
        <f t="shared" si="38"/>
        <v>49048.51</v>
      </c>
      <c r="H1221" s="58">
        <f t="shared" si="37"/>
        <v>0</v>
      </c>
      <c r="I1221" s="59">
        <v>0</v>
      </c>
    </row>
    <row r="1222" spans="1:9" x14ac:dyDescent="0.2">
      <c r="A1222" s="56">
        <v>152</v>
      </c>
      <c r="B1222" s="57">
        <f>Bil!C257</f>
        <v>246</v>
      </c>
      <c r="C1222" s="57">
        <f>Bil!D257</f>
        <v>1767857</v>
      </c>
      <c r="D1222" s="57">
        <f>Bil!E257</f>
        <v>2431890</v>
      </c>
      <c r="E1222" s="57">
        <v>0</v>
      </c>
      <c r="F1222" s="57">
        <v>0</v>
      </c>
      <c r="G1222" s="58">
        <f t="shared" si="38"/>
        <v>1631382.7019999998</v>
      </c>
      <c r="H1222" s="58">
        <f t="shared" si="37"/>
        <v>0</v>
      </c>
      <c r="I1222" s="59">
        <v>0</v>
      </c>
    </row>
    <row r="1223" spans="1:9" x14ac:dyDescent="0.2">
      <c r="A1223" s="56">
        <v>152</v>
      </c>
      <c r="B1223" s="57">
        <f>Bil!C258</f>
        <v>247</v>
      </c>
      <c r="C1223" s="57">
        <f>Bil!D258</f>
        <v>5887800</v>
      </c>
      <c r="D1223" s="57">
        <f>Bil!E258</f>
        <v>5887800</v>
      </c>
      <c r="E1223" s="57">
        <v>0</v>
      </c>
      <c r="F1223" s="57">
        <v>0</v>
      </c>
      <c r="G1223" s="58">
        <f t="shared" si="38"/>
        <v>4362859.8000000007</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15469169</v>
      </c>
      <c r="D1226" s="57">
        <f>Bil!E261</f>
        <v>19911679</v>
      </c>
      <c r="E1226" s="57">
        <v>0</v>
      </c>
      <c r="F1226" s="57">
        <v>0</v>
      </c>
      <c r="G1226" s="58">
        <f t="shared" si="38"/>
        <v>13823131.75</v>
      </c>
      <c r="H1226" s="58">
        <f t="shared" si="39"/>
        <v>0</v>
      </c>
      <c r="I1226" s="59">
        <v>0</v>
      </c>
    </row>
    <row r="1227" spans="1:9" x14ac:dyDescent="0.2">
      <c r="A1227" s="56">
        <v>152</v>
      </c>
      <c r="B1227" s="57">
        <f>Bil!C262</f>
        <v>251</v>
      </c>
      <c r="C1227" s="57">
        <f>Bil!D262</f>
        <v>15469169</v>
      </c>
      <c r="D1227" s="57">
        <f>Bil!E262</f>
        <v>19911679</v>
      </c>
      <c r="E1227" s="57">
        <v>0</v>
      </c>
      <c r="F1227" s="57">
        <v>0</v>
      </c>
      <c r="G1227" s="58">
        <f t="shared" si="38"/>
        <v>13878424.277000001</v>
      </c>
      <c r="H1227" s="58">
        <f t="shared" si="39"/>
        <v>0</v>
      </c>
      <c r="I1227" s="59">
        <v>0</v>
      </c>
    </row>
    <row r="1228" spans="1:9" x14ac:dyDescent="0.2">
      <c r="A1228" s="56">
        <v>152</v>
      </c>
      <c r="B1228" s="57">
        <f>Bil!C264</f>
        <v>252</v>
      </c>
      <c r="C1228" s="57">
        <f>Bil!D264</f>
        <v>2668689</v>
      </c>
      <c r="D1228" s="57">
        <f>Bil!E264</f>
        <v>2578654</v>
      </c>
      <c r="E1228" s="57">
        <v>0</v>
      </c>
      <c r="F1228" s="57">
        <v>0</v>
      </c>
      <c r="G1228" s="58">
        <f t="shared" si="38"/>
        <v>1972151.2439999999</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1131013</v>
      </c>
      <c r="D1230" s="57">
        <f>Bil!E266</f>
        <v>2431891</v>
      </c>
      <c r="E1230" s="57">
        <v>0</v>
      </c>
      <c r="F1230" s="57">
        <v>0</v>
      </c>
      <c r="G1230" s="58">
        <f t="shared" si="38"/>
        <v>1522677.9300000002</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708896</v>
      </c>
      <c r="D1257" s="57">
        <f>Bil!E293</f>
        <v>840248</v>
      </c>
      <c r="E1257" s="57">
        <v>0</v>
      </c>
      <c r="F1257" s="57">
        <v>0</v>
      </c>
      <c r="G1257" s="58">
        <f t="shared" si="40"/>
        <v>671419.152</v>
      </c>
      <c r="H1257" s="58">
        <f t="shared" si="39"/>
        <v>0</v>
      </c>
      <c r="I1257" s="59">
        <v>0</v>
      </c>
    </row>
    <row r="1258" spans="1:9" x14ac:dyDescent="0.2">
      <c r="A1258" s="56">
        <v>152</v>
      </c>
      <c r="B1258" s="57">
        <f>Bil!C294</f>
        <v>282</v>
      </c>
      <c r="C1258" s="57">
        <f>Bil!D294</f>
        <v>2920717</v>
      </c>
      <c r="D1258" s="57">
        <f>Bil!E294</f>
        <v>1245628</v>
      </c>
      <c r="E1258" s="57">
        <v>0</v>
      </c>
      <c r="F1258" s="57">
        <v>0</v>
      </c>
      <c r="G1258" s="58">
        <f t="shared" si="40"/>
        <v>1526176.3859999999</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2006337</v>
      </c>
      <c r="D1260" s="57">
        <f>Bil!E296</f>
        <v>72835</v>
      </c>
      <c r="E1260" s="57">
        <v>0</v>
      </c>
      <c r="F1260" s="57">
        <v>0</v>
      </c>
      <c r="G1260" s="58">
        <f t="shared" si="40"/>
        <v>611169.98800000001</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3760</v>
      </c>
      <c r="D1264" s="57">
        <f>Bil!E300</f>
        <v>3566260</v>
      </c>
      <c r="E1264" s="57">
        <v>0</v>
      </c>
      <c r="F1264" s="57">
        <v>0</v>
      </c>
      <c r="G1264" s="58">
        <f t="shared" si="40"/>
        <v>2055248.6399999997</v>
      </c>
      <c r="H1264" s="58">
        <f t="shared" si="39"/>
        <v>0</v>
      </c>
      <c r="I1264" s="59">
        <v>0</v>
      </c>
    </row>
    <row r="1265" spans="1:9" x14ac:dyDescent="0.2">
      <c r="A1265" s="56">
        <v>152</v>
      </c>
      <c r="B1265" s="57">
        <f>Bil!C301</f>
        <v>289</v>
      </c>
      <c r="C1265" s="57">
        <f>Bil!D301</f>
        <v>65</v>
      </c>
      <c r="D1265" s="57">
        <f>Bil!E301</f>
        <v>65</v>
      </c>
      <c r="E1265" s="57">
        <v>0</v>
      </c>
      <c r="F1265" s="57">
        <v>0</v>
      </c>
      <c r="G1265" s="58">
        <f t="shared" si="40"/>
        <v>56.355000000000004</v>
      </c>
      <c r="H1265" s="58">
        <f t="shared" si="39"/>
        <v>0</v>
      </c>
      <c r="I1265" s="59">
        <v>0</v>
      </c>
    </row>
    <row r="1266" spans="1:9" x14ac:dyDescent="0.2">
      <c r="A1266" s="56">
        <v>152</v>
      </c>
      <c r="B1266" s="57">
        <f>Bil!C302</f>
        <v>290</v>
      </c>
      <c r="C1266" s="57">
        <f>Bil!D302</f>
        <v>0</v>
      </c>
      <c r="D1266" s="57">
        <f>Bil!E302</f>
        <v>27033</v>
      </c>
      <c r="E1266" s="57">
        <v>0</v>
      </c>
      <c r="F1266" s="57">
        <v>0</v>
      </c>
      <c r="G1266" s="58">
        <f t="shared" si="40"/>
        <v>15679.14</v>
      </c>
      <c r="H1266" s="58">
        <f t="shared" si="39"/>
        <v>0</v>
      </c>
      <c r="I1266" s="59">
        <v>0</v>
      </c>
    </row>
    <row r="1267" spans="1:9" x14ac:dyDescent="0.2">
      <c r="A1267" s="56">
        <v>152</v>
      </c>
      <c r="B1267" s="57">
        <f>Bil!C303</f>
        <v>291</v>
      </c>
      <c r="C1267" s="57">
        <f>Bil!D303</f>
        <v>26550</v>
      </c>
      <c r="D1267" s="57">
        <f>Bil!E303</f>
        <v>18450</v>
      </c>
      <c r="E1267" s="57">
        <v>0</v>
      </c>
      <c r="F1267" s="57">
        <v>0</v>
      </c>
      <c r="G1267" s="58">
        <f t="shared" si="40"/>
        <v>18463.949999999997</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45661</v>
      </c>
      <c r="D1271" s="57">
        <f>Bil!E307</f>
        <v>497665</v>
      </c>
      <c r="E1271" s="57">
        <v>0</v>
      </c>
      <c r="F1271" s="57">
        <v>0</v>
      </c>
      <c r="G1271" s="58">
        <f t="shared" si="40"/>
        <v>307092.34499999997</v>
      </c>
      <c r="H1271" s="58">
        <f t="shared" si="39"/>
        <v>0</v>
      </c>
      <c r="I1271" s="59">
        <v>0</v>
      </c>
    </row>
    <row r="1272" spans="1:9" x14ac:dyDescent="0.2">
      <c r="A1272" s="56">
        <v>152</v>
      </c>
      <c r="B1272" s="57">
        <f>Bil!C308</f>
        <v>296</v>
      </c>
      <c r="C1272" s="57">
        <f>Bil!D308</f>
        <v>1337580</v>
      </c>
      <c r="D1272" s="57">
        <f>Bil!E308</f>
        <v>3177</v>
      </c>
      <c r="E1272" s="57">
        <v>0</v>
      </c>
      <c r="F1272" s="57">
        <v>0</v>
      </c>
      <c r="G1272" s="58">
        <f t="shared" si="40"/>
        <v>397804.46399999998</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17581290</v>
      </c>
      <c r="D1293" s="62">
        <f>RasF!E12</f>
        <v>21273990</v>
      </c>
      <c r="E1293" s="62">
        <v>0</v>
      </c>
      <c r="F1293" s="62">
        <v>0</v>
      </c>
      <c r="G1293" s="63">
        <f t="shared" si="40"/>
        <v>60129.270000000004</v>
      </c>
      <c r="H1293" s="63">
        <f t="shared" si="41"/>
        <v>0</v>
      </c>
      <c r="I1293" s="64">
        <v>0</v>
      </c>
    </row>
    <row r="1294" spans="1:9" x14ac:dyDescent="0.2">
      <c r="A1294" s="56">
        <v>154</v>
      </c>
      <c r="B1294" s="57">
        <f>RasF!C13</f>
        <v>2</v>
      </c>
      <c r="C1294" s="57">
        <f>RasF!D13</f>
        <v>17581290</v>
      </c>
      <c r="D1294" s="57">
        <f>RasF!E13</f>
        <v>21273990</v>
      </c>
      <c r="E1294" s="57">
        <v>0</v>
      </c>
      <c r="F1294" s="57">
        <v>0</v>
      </c>
      <c r="G1294" s="58">
        <f t="shared" si="40"/>
        <v>120258.54000000001</v>
      </c>
      <c r="H1294" s="58">
        <f t="shared" si="41"/>
        <v>0</v>
      </c>
      <c r="I1294" s="59">
        <v>0</v>
      </c>
    </row>
    <row r="1295" spans="1:9" x14ac:dyDescent="0.2">
      <c r="A1295" s="56">
        <v>154</v>
      </c>
      <c r="B1295" s="57">
        <f>RasF!C14</f>
        <v>3</v>
      </c>
      <c r="C1295" s="57">
        <f>RasF!D14</f>
        <v>17581290</v>
      </c>
      <c r="D1295" s="57">
        <f>RasF!E14</f>
        <v>21273990</v>
      </c>
      <c r="E1295" s="57">
        <v>0</v>
      </c>
      <c r="F1295" s="57">
        <v>0</v>
      </c>
      <c r="G1295" s="58">
        <f t="shared" si="40"/>
        <v>180387.81</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568209</v>
      </c>
      <c r="D1316" s="57">
        <f>RasF!E35</f>
        <v>430595</v>
      </c>
      <c r="E1316" s="57">
        <v>0</v>
      </c>
      <c r="F1316" s="57">
        <v>0</v>
      </c>
      <c r="G1316" s="58">
        <f t="shared" si="42"/>
        <v>34305.576000000001</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568209</v>
      </c>
      <c r="D1318" s="57">
        <f>RasF!E37</f>
        <v>430595</v>
      </c>
      <c r="E1318" s="57">
        <v>0</v>
      </c>
      <c r="F1318" s="57">
        <v>0</v>
      </c>
      <c r="G1318" s="58">
        <f t="shared" si="42"/>
        <v>37164.373999999996</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42607857</v>
      </c>
      <c r="D1323" s="57">
        <f>RasF!E42</f>
        <v>3884486</v>
      </c>
      <c r="E1323" s="57">
        <v>0</v>
      </c>
      <c r="F1323" s="57">
        <v>0</v>
      </c>
      <c r="G1323" s="58">
        <f t="shared" si="42"/>
        <v>1561681.699</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2624708</v>
      </c>
      <c r="D1327" s="57">
        <f>RasF!E46</f>
        <v>1765867</v>
      </c>
      <c r="E1327" s="57">
        <v>0</v>
      </c>
      <c r="F1327" s="57">
        <v>0</v>
      </c>
      <c r="G1327" s="58">
        <f t="shared" si="42"/>
        <v>215475.47000000003</v>
      </c>
      <c r="H1327" s="58">
        <f t="shared" si="41"/>
        <v>0</v>
      </c>
      <c r="I1327" s="59">
        <v>0</v>
      </c>
    </row>
    <row r="1328" spans="1:9" x14ac:dyDescent="0.2">
      <c r="A1328" s="56">
        <v>154</v>
      </c>
      <c r="B1328" s="57">
        <f>RasF!C47</f>
        <v>36</v>
      </c>
      <c r="C1328" s="57">
        <f>RasF!D47</f>
        <v>397878</v>
      </c>
      <c r="D1328" s="57">
        <f>RasF!E47</f>
        <v>0</v>
      </c>
      <c r="E1328" s="57">
        <v>0</v>
      </c>
      <c r="F1328" s="57">
        <v>0</v>
      </c>
      <c r="G1328" s="58">
        <f t="shared" si="42"/>
        <v>14323.607999999998</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2226830</v>
      </c>
      <c r="D1330" s="57">
        <f>RasF!E49</f>
        <v>1765867</v>
      </c>
      <c r="E1330" s="57">
        <v>0</v>
      </c>
      <c r="F1330" s="57">
        <v>0</v>
      </c>
      <c r="G1330" s="58">
        <f t="shared" si="42"/>
        <v>218825.43199999997</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910148</v>
      </c>
      <c r="D1349" s="57">
        <f>RasF!E68</f>
        <v>520100</v>
      </c>
      <c r="E1349" s="57">
        <v>0</v>
      </c>
      <c r="F1349" s="57">
        <v>0</v>
      </c>
      <c r="G1349" s="58">
        <f t="shared" si="42"/>
        <v>111169.83600000001</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910148</v>
      </c>
      <c r="D1352" s="57">
        <f>RasF!E71</f>
        <v>520100</v>
      </c>
      <c r="E1352" s="57">
        <v>0</v>
      </c>
      <c r="F1352" s="57">
        <v>0</v>
      </c>
      <c r="G1352" s="58">
        <f t="shared" si="42"/>
        <v>117020.88</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39073001</v>
      </c>
      <c r="D1362" s="57">
        <f>RasF!E81</f>
        <v>1598519</v>
      </c>
      <c r="E1362" s="57">
        <v>0</v>
      </c>
      <c r="F1362" s="57">
        <v>0</v>
      </c>
      <c r="G1362" s="58">
        <f t="shared" si="42"/>
        <v>2958902.7300000004</v>
      </c>
      <c r="H1362" s="58">
        <f t="shared" si="43"/>
        <v>0</v>
      </c>
      <c r="I1362" s="59">
        <v>0</v>
      </c>
    </row>
    <row r="1363" spans="1:9" x14ac:dyDescent="0.2">
      <c r="A1363" s="56">
        <v>154</v>
      </c>
      <c r="B1363" s="57">
        <f>RasF!C82</f>
        <v>71</v>
      </c>
      <c r="C1363" s="57">
        <f>RasF!D82</f>
        <v>639370</v>
      </c>
      <c r="D1363" s="57">
        <f>RasF!E82</f>
        <v>221203</v>
      </c>
      <c r="E1363" s="57">
        <v>0</v>
      </c>
      <c r="F1363" s="57">
        <v>0</v>
      </c>
      <c r="G1363" s="58">
        <f t="shared" si="42"/>
        <v>76806.09599999999</v>
      </c>
      <c r="H1363" s="58">
        <f t="shared" si="43"/>
        <v>0</v>
      </c>
      <c r="I1363" s="59">
        <v>0</v>
      </c>
    </row>
    <row r="1364" spans="1:9" x14ac:dyDescent="0.2">
      <c r="A1364" s="56">
        <v>154</v>
      </c>
      <c r="B1364" s="57">
        <f>RasF!C83</f>
        <v>72</v>
      </c>
      <c r="C1364" s="57">
        <f>RasF!D83</f>
        <v>639370</v>
      </c>
      <c r="D1364" s="57">
        <f>RasF!E83</f>
        <v>129328</v>
      </c>
      <c r="E1364" s="57">
        <v>0</v>
      </c>
      <c r="F1364" s="57">
        <v>0</v>
      </c>
      <c r="G1364" s="58">
        <f t="shared" si="42"/>
        <v>64657.872000000003</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91875</v>
      </c>
      <c r="E1369" s="57">
        <v>0</v>
      </c>
      <c r="F1369" s="57">
        <v>0</v>
      </c>
      <c r="G1369" s="58">
        <f t="shared" si="44"/>
        <v>14148.75</v>
      </c>
      <c r="H1369" s="58">
        <f t="shared" si="43"/>
        <v>0</v>
      </c>
      <c r="I1369" s="59">
        <v>0</v>
      </c>
    </row>
    <row r="1370" spans="1:9" x14ac:dyDescent="0.2">
      <c r="A1370" s="56">
        <v>154</v>
      </c>
      <c r="B1370" s="57">
        <f>RasF!C89</f>
        <v>78</v>
      </c>
      <c r="C1370" s="57">
        <f>RasF!D89</f>
        <v>10982879</v>
      </c>
      <c r="D1370" s="57">
        <f>RasF!E89</f>
        <v>7008355</v>
      </c>
      <c r="E1370" s="57">
        <v>0</v>
      </c>
      <c r="F1370" s="57">
        <v>0</v>
      </c>
      <c r="G1370" s="58">
        <f t="shared" si="44"/>
        <v>1949967.9419999998</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10982879</v>
      </c>
      <c r="D1372" s="57">
        <f>RasF!E91</f>
        <v>6989605</v>
      </c>
      <c r="E1372" s="57">
        <v>0</v>
      </c>
      <c r="F1372" s="57">
        <v>0</v>
      </c>
      <c r="G1372" s="58">
        <f t="shared" si="44"/>
        <v>1996967.12</v>
      </c>
      <c r="H1372" s="58">
        <f t="shared" si="43"/>
        <v>0</v>
      </c>
      <c r="I1372" s="59">
        <v>0</v>
      </c>
    </row>
    <row r="1373" spans="1:9" x14ac:dyDescent="0.2">
      <c r="A1373" s="56">
        <v>154</v>
      </c>
      <c r="B1373" s="57">
        <f>RasF!C92</f>
        <v>81</v>
      </c>
      <c r="C1373" s="57">
        <f>RasF!D92</f>
        <v>0</v>
      </c>
      <c r="D1373" s="57">
        <f>RasF!E92</f>
        <v>18750</v>
      </c>
      <c r="E1373" s="57">
        <v>0</v>
      </c>
      <c r="F1373" s="57">
        <v>0</v>
      </c>
      <c r="G1373" s="58">
        <f t="shared" si="44"/>
        <v>3037.5</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1571024</v>
      </c>
      <c r="D1377" s="57">
        <f>RasF!E96</f>
        <v>529530</v>
      </c>
      <c r="E1377" s="57">
        <v>0</v>
      </c>
      <c r="F1377" s="57">
        <v>0</v>
      </c>
      <c r="G1377" s="58">
        <f t="shared" si="44"/>
        <v>223557.14</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1414783</v>
      </c>
      <c r="D1392" s="57">
        <f>RasF!E111</f>
        <v>391206</v>
      </c>
      <c r="E1392" s="57">
        <v>0</v>
      </c>
      <c r="F1392" s="57">
        <v>0</v>
      </c>
      <c r="G1392" s="58">
        <f t="shared" si="44"/>
        <v>219719.5</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156241</v>
      </c>
      <c r="D1394" s="57">
        <f>RasF!E113</f>
        <v>138324</v>
      </c>
      <c r="E1394" s="57">
        <v>0</v>
      </c>
      <c r="F1394" s="57">
        <v>0</v>
      </c>
      <c r="G1394" s="58">
        <f t="shared" si="44"/>
        <v>44154.678</v>
      </c>
      <c r="H1394" s="58">
        <f t="shared" si="43"/>
        <v>0</v>
      </c>
      <c r="I1394" s="59">
        <v>0</v>
      </c>
    </row>
    <row r="1395" spans="1:9" x14ac:dyDescent="0.2">
      <c r="A1395" s="56">
        <v>154</v>
      </c>
      <c r="B1395" s="57">
        <f>RasF!C114</f>
        <v>103</v>
      </c>
      <c r="C1395" s="57">
        <f>RasF!D114</f>
        <v>442000</v>
      </c>
      <c r="D1395" s="57">
        <f>RasF!E114</f>
        <v>457333</v>
      </c>
      <c r="E1395" s="57">
        <v>0</v>
      </c>
      <c r="F1395" s="57">
        <v>0</v>
      </c>
      <c r="G1395" s="58">
        <f t="shared" si="44"/>
        <v>139736.598</v>
      </c>
      <c r="H1395" s="58">
        <f t="shared" si="43"/>
        <v>0</v>
      </c>
      <c r="I1395" s="59">
        <v>0</v>
      </c>
    </row>
    <row r="1396" spans="1:9" x14ac:dyDescent="0.2">
      <c r="A1396" s="56">
        <v>154</v>
      </c>
      <c r="B1396" s="57">
        <f>RasF!C115</f>
        <v>104</v>
      </c>
      <c r="C1396" s="57">
        <f>RasF!D115</f>
        <v>422000</v>
      </c>
      <c r="D1396" s="57">
        <f>RasF!E115</f>
        <v>0</v>
      </c>
      <c r="E1396" s="57">
        <v>0</v>
      </c>
      <c r="F1396" s="57">
        <v>0</v>
      </c>
      <c r="G1396" s="58">
        <f t="shared" si="44"/>
        <v>43888</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20000</v>
      </c>
      <c r="D1399" s="57">
        <f>RasF!E118</f>
        <v>8500</v>
      </c>
      <c r="E1399" s="57">
        <v>0</v>
      </c>
      <c r="F1399" s="57">
        <v>0</v>
      </c>
      <c r="G1399" s="58">
        <f t="shared" si="44"/>
        <v>3959</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448833</v>
      </c>
      <c r="E1401" s="57">
        <v>0</v>
      </c>
      <c r="F1401" s="57">
        <v>0</v>
      </c>
      <c r="G1401" s="58">
        <f t="shared" si="44"/>
        <v>97845.593999999997</v>
      </c>
      <c r="H1401" s="58">
        <f t="shared" si="43"/>
        <v>0</v>
      </c>
      <c r="I1401" s="59">
        <v>0</v>
      </c>
    </row>
    <row r="1402" spans="1:9" x14ac:dyDescent="0.2">
      <c r="A1402" s="56">
        <v>154</v>
      </c>
      <c r="B1402" s="57">
        <f>RasF!C121</f>
        <v>110</v>
      </c>
      <c r="C1402" s="57">
        <f>RasF!D121</f>
        <v>2304933</v>
      </c>
      <c r="D1402" s="57">
        <f>RasF!E121</f>
        <v>1597847</v>
      </c>
      <c r="E1402" s="57">
        <v>0</v>
      </c>
      <c r="F1402" s="57">
        <v>0</v>
      </c>
      <c r="G1402" s="58">
        <f t="shared" si="44"/>
        <v>605068.97</v>
      </c>
      <c r="H1402" s="58">
        <f t="shared" si="43"/>
        <v>0</v>
      </c>
      <c r="I1402" s="59">
        <v>0</v>
      </c>
    </row>
    <row r="1403" spans="1:9" x14ac:dyDescent="0.2">
      <c r="A1403" s="56">
        <v>154</v>
      </c>
      <c r="B1403" s="57">
        <f>RasF!C122</f>
        <v>111</v>
      </c>
      <c r="C1403" s="57">
        <f>RasF!D122</f>
        <v>1759150</v>
      </c>
      <c r="D1403" s="57">
        <f>RasF!E122</f>
        <v>1018927</v>
      </c>
      <c r="E1403" s="57">
        <v>0</v>
      </c>
      <c r="F1403" s="57">
        <v>0</v>
      </c>
      <c r="G1403" s="58">
        <f t="shared" si="44"/>
        <v>421467.44400000002</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1759150</v>
      </c>
      <c r="D1405" s="57">
        <f>RasF!E124</f>
        <v>1018927</v>
      </c>
      <c r="E1405" s="57">
        <v>0</v>
      </c>
      <c r="F1405" s="57">
        <v>0</v>
      </c>
      <c r="G1405" s="58">
        <f t="shared" si="44"/>
        <v>429061.45200000005</v>
      </c>
      <c r="H1405" s="58">
        <f t="shared" si="43"/>
        <v>0</v>
      </c>
      <c r="I1405" s="59">
        <v>0</v>
      </c>
    </row>
    <row r="1406" spans="1:9" x14ac:dyDescent="0.2">
      <c r="A1406" s="56">
        <v>154</v>
      </c>
      <c r="B1406" s="57">
        <f>RasF!C125</f>
        <v>114</v>
      </c>
      <c r="C1406" s="57">
        <f>RasF!D125</f>
        <v>545783</v>
      </c>
      <c r="D1406" s="57">
        <f>RasF!E125</f>
        <v>578920</v>
      </c>
      <c r="E1406" s="57">
        <v>0</v>
      </c>
      <c r="F1406" s="57">
        <v>0</v>
      </c>
      <c r="G1406" s="58">
        <f t="shared" si="44"/>
        <v>194213.022</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545783</v>
      </c>
      <c r="D1408" s="57">
        <f>RasF!E127</f>
        <v>578920</v>
      </c>
      <c r="E1408" s="57">
        <v>0</v>
      </c>
      <c r="F1408" s="57">
        <v>0</v>
      </c>
      <c r="G1408" s="58">
        <f t="shared" si="44"/>
        <v>197620.26800000001</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1856078</v>
      </c>
      <c r="D1417" s="57">
        <f>RasF!E136</f>
        <v>2046500</v>
      </c>
      <c r="E1417" s="57">
        <v>0</v>
      </c>
      <c r="F1417" s="57">
        <v>0</v>
      </c>
      <c r="G1417" s="58">
        <f t="shared" si="44"/>
        <v>743634.75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1627749</v>
      </c>
      <c r="D1426" s="57">
        <f>RasF!E145</f>
        <v>1787619</v>
      </c>
      <c r="E1426" s="57">
        <v>0</v>
      </c>
      <c r="F1426" s="57">
        <v>0</v>
      </c>
      <c r="G1426" s="58">
        <f t="shared" si="44"/>
        <v>697200.25800000003</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228329</v>
      </c>
      <c r="D1428" s="57">
        <f>RasF!E147</f>
        <v>258881</v>
      </c>
      <c r="E1428" s="57">
        <v>0</v>
      </c>
      <c r="F1428" s="57">
        <v>0</v>
      </c>
      <c r="G1428" s="58">
        <f t="shared" si="44"/>
        <v>101468.376</v>
      </c>
      <c r="H1428" s="58">
        <f t="shared" si="45"/>
        <v>0</v>
      </c>
      <c r="I1428" s="59">
        <v>0</v>
      </c>
    </row>
    <row r="1429" spans="1:9" x14ac:dyDescent="0.2">
      <c r="A1429" s="65">
        <v>154</v>
      </c>
      <c r="B1429" s="66">
        <f>RasF!C148</f>
        <v>137</v>
      </c>
      <c r="C1429" s="66">
        <f>RasF!D148</f>
        <v>78553640</v>
      </c>
      <c r="D1429" s="66">
        <f>RasF!E148</f>
        <v>37449839</v>
      </c>
      <c r="E1429" s="66">
        <v>0</v>
      </c>
      <c r="F1429" s="66">
        <v>0</v>
      </c>
      <c r="G1429" s="67">
        <f t="shared" si="44"/>
        <v>21023104.566</v>
      </c>
      <c r="H1429" s="67">
        <f t="shared" si="45"/>
        <v>0</v>
      </c>
      <c r="I1429" s="68">
        <v>0</v>
      </c>
    </row>
    <row r="1430" spans="1:9" x14ac:dyDescent="0.2">
      <c r="A1430" s="61">
        <v>156</v>
      </c>
      <c r="B1430" s="62">
        <f>PVRIO!C12</f>
        <v>1</v>
      </c>
      <c r="C1430" s="69">
        <f>PVRIO!D12</f>
        <v>0</v>
      </c>
      <c r="D1430" s="69">
        <f>PVRIO!E12</f>
        <v>158804</v>
      </c>
      <c r="E1430" s="69">
        <v>0</v>
      </c>
      <c r="F1430" s="69">
        <v>0</v>
      </c>
      <c r="G1430" s="63">
        <f t="shared" si="44"/>
        <v>317.608</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158804</v>
      </c>
      <c r="E1447" s="60">
        <v>0</v>
      </c>
      <c r="F1447" s="60">
        <v>0</v>
      </c>
      <c r="G1447" s="58">
        <f t="shared" si="46"/>
        <v>5716.9439999999995</v>
      </c>
      <c r="H1447" s="58">
        <f t="shared" si="45"/>
        <v>0</v>
      </c>
      <c r="I1447" s="59">
        <v>0</v>
      </c>
    </row>
    <row r="1448" spans="1:9" x14ac:dyDescent="0.2">
      <c r="A1448" s="56">
        <v>156</v>
      </c>
      <c r="B1448" s="57">
        <f>PVRIO!C30</f>
        <v>19</v>
      </c>
      <c r="C1448" s="60">
        <f>PVRIO!D30</f>
        <v>0</v>
      </c>
      <c r="D1448" s="60">
        <f>PVRIO!E30</f>
        <v>158804</v>
      </c>
      <c r="E1448" s="60">
        <v>0</v>
      </c>
      <c r="F1448" s="60">
        <v>0</v>
      </c>
      <c r="G1448" s="58">
        <f t="shared" si="46"/>
        <v>6034.5519999999997</v>
      </c>
      <c r="H1448" s="58">
        <f t="shared" si="45"/>
        <v>0</v>
      </c>
      <c r="I1448" s="59">
        <v>0</v>
      </c>
    </row>
    <row r="1449" spans="1:9" x14ac:dyDescent="0.2">
      <c r="A1449" s="56">
        <v>156</v>
      </c>
      <c r="B1449" s="57">
        <f>PVRIO!C31</f>
        <v>20</v>
      </c>
      <c r="C1449" s="60">
        <f>PVRIO!D31</f>
        <v>0</v>
      </c>
      <c r="D1449" s="60">
        <f>PVRIO!E31</f>
        <v>1850</v>
      </c>
      <c r="E1449" s="60">
        <v>0</v>
      </c>
      <c r="F1449" s="60">
        <v>0</v>
      </c>
      <c r="G1449" s="58">
        <f t="shared" si="46"/>
        <v>74</v>
      </c>
      <c r="H1449" s="58">
        <f t="shared" si="45"/>
        <v>0</v>
      </c>
      <c r="I1449" s="59">
        <v>0</v>
      </c>
    </row>
    <row r="1450" spans="1:9" x14ac:dyDescent="0.2">
      <c r="A1450" s="56">
        <v>156</v>
      </c>
      <c r="B1450" s="57">
        <f>PVRIO!C32</f>
        <v>21</v>
      </c>
      <c r="C1450" s="60">
        <f>PVRIO!D32</f>
        <v>0</v>
      </c>
      <c r="D1450" s="60">
        <f>PVRIO!E32</f>
        <v>156954</v>
      </c>
      <c r="E1450" s="60">
        <v>0</v>
      </c>
      <c r="F1450" s="60">
        <v>0</v>
      </c>
      <c r="G1450" s="58">
        <f t="shared" si="46"/>
        <v>6592.0680000000002</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15330480</v>
      </c>
      <c r="D1474" s="69"/>
      <c r="E1474" s="69">
        <v>0</v>
      </c>
      <c r="F1474" s="69">
        <v>0</v>
      </c>
      <c r="G1474" s="63">
        <f t="shared" ref="G1474:G1505" si="47">B1474/1000*C1474</f>
        <v>15330.48</v>
      </c>
      <c r="H1474" s="63">
        <f t="shared" ref="H1474:H1505" si="48">ABS(C1474-ROUND(C1474,0))</f>
        <v>0</v>
      </c>
      <c r="I1474" s="64">
        <v>0</v>
      </c>
    </row>
    <row r="1475" spans="1:9" x14ac:dyDescent="0.2">
      <c r="A1475" s="72">
        <v>159</v>
      </c>
      <c r="B1475" s="60">
        <f>Obv!C13</f>
        <v>2</v>
      </c>
      <c r="C1475" s="60">
        <f>Obv!D13</f>
        <v>49741917</v>
      </c>
      <c r="D1475" s="60">
        <v>0</v>
      </c>
      <c r="E1475" s="60">
        <v>0</v>
      </c>
      <c r="F1475" s="60">
        <v>0</v>
      </c>
      <c r="G1475" s="58">
        <f t="shared" si="47"/>
        <v>99483.834000000003</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37518388</v>
      </c>
      <c r="D1477" s="60">
        <v>0</v>
      </c>
      <c r="E1477" s="60">
        <v>0</v>
      </c>
      <c r="F1477" s="60">
        <v>0</v>
      </c>
      <c r="G1477" s="58">
        <f t="shared" si="47"/>
        <v>150073.552</v>
      </c>
      <c r="H1477" s="58">
        <f t="shared" si="48"/>
        <v>0</v>
      </c>
      <c r="I1477" s="59">
        <v>0</v>
      </c>
    </row>
    <row r="1478" spans="1:9" x14ac:dyDescent="0.2">
      <c r="A1478" s="72">
        <v>159</v>
      </c>
      <c r="B1478" s="60">
        <f>Obv!C16</f>
        <v>5</v>
      </c>
      <c r="C1478" s="60">
        <f>Obv!D16</f>
        <v>15147897</v>
      </c>
      <c r="D1478" s="60">
        <v>0</v>
      </c>
      <c r="E1478" s="60">
        <v>0</v>
      </c>
      <c r="F1478" s="60">
        <v>0</v>
      </c>
      <c r="G1478" s="58">
        <f t="shared" si="47"/>
        <v>75739.485000000001</v>
      </c>
      <c r="H1478" s="58">
        <f t="shared" si="48"/>
        <v>0</v>
      </c>
      <c r="I1478" s="59">
        <v>0</v>
      </c>
    </row>
    <row r="1479" spans="1:9" x14ac:dyDescent="0.2">
      <c r="A1479" s="72">
        <v>159</v>
      </c>
      <c r="B1479" s="60">
        <f>Obv!C17</f>
        <v>6</v>
      </c>
      <c r="C1479" s="60">
        <f>Obv!D17</f>
        <v>6420141</v>
      </c>
      <c r="D1479" s="60">
        <v>0</v>
      </c>
      <c r="E1479" s="60">
        <v>0</v>
      </c>
      <c r="F1479" s="60">
        <v>0</v>
      </c>
      <c r="G1479" s="58">
        <f t="shared" si="47"/>
        <v>38520.845999999998</v>
      </c>
      <c r="H1479" s="58">
        <f t="shared" si="48"/>
        <v>0</v>
      </c>
      <c r="I1479" s="59">
        <v>0</v>
      </c>
    </row>
    <row r="1480" spans="1:9" x14ac:dyDescent="0.2">
      <c r="A1480" s="72">
        <v>159</v>
      </c>
      <c r="B1480" s="60">
        <f>Obv!C18</f>
        <v>7</v>
      </c>
      <c r="C1480" s="60">
        <f>Obv!D18</f>
        <v>183454</v>
      </c>
      <c r="D1480" s="60">
        <v>0</v>
      </c>
      <c r="E1480" s="60">
        <v>0</v>
      </c>
      <c r="F1480" s="60">
        <v>0</v>
      </c>
      <c r="G1480" s="58">
        <f t="shared" si="47"/>
        <v>1284.1780000000001</v>
      </c>
      <c r="H1480" s="58">
        <f t="shared" si="48"/>
        <v>0</v>
      </c>
      <c r="I1480" s="59">
        <v>0</v>
      </c>
    </row>
    <row r="1481" spans="1:9" x14ac:dyDescent="0.2">
      <c r="A1481" s="72">
        <v>159</v>
      </c>
      <c r="B1481" s="60">
        <f>Obv!C19</f>
        <v>8</v>
      </c>
      <c r="C1481" s="60">
        <f>Obv!D19</f>
        <v>68211</v>
      </c>
      <c r="D1481" s="60">
        <v>0</v>
      </c>
      <c r="E1481" s="60">
        <v>0</v>
      </c>
      <c r="F1481" s="60">
        <v>0</v>
      </c>
      <c r="G1481" s="58">
        <f t="shared" si="47"/>
        <v>545.68799999999999</v>
      </c>
      <c r="H1481" s="58">
        <f t="shared" si="48"/>
        <v>0</v>
      </c>
      <c r="I1481" s="59">
        <v>0</v>
      </c>
    </row>
    <row r="1482" spans="1:9" x14ac:dyDescent="0.2">
      <c r="A1482" s="72">
        <v>159</v>
      </c>
      <c r="B1482" s="60">
        <f>Obv!C20</f>
        <v>9</v>
      </c>
      <c r="C1482" s="60">
        <f>Obv!D20</f>
        <v>1823943</v>
      </c>
      <c r="D1482" s="60">
        <v>0</v>
      </c>
      <c r="E1482" s="60">
        <v>0</v>
      </c>
      <c r="F1482" s="60">
        <v>0</v>
      </c>
      <c r="G1482" s="58">
        <f t="shared" si="47"/>
        <v>16415.486999999997</v>
      </c>
      <c r="H1482" s="58">
        <f t="shared" si="48"/>
        <v>0</v>
      </c>
      <c r="I1482" s="59">
        <v>0</v>
      </c>
    </row>
    <row r="1483" spans="1:9" x14ac:dyDescent="0.2">
      <c r="A1483" s="72">
        <v>159</v>
      </c>
      <c r="B1483" s="60">
        <f>Obv!C21</f>
        <v>10</v>
      </c>
      <c r="C1483" s="60">
        <f>Obv!D21</f>
        <v>4477011</v>
      </c>
      <c r="D1483" s="60">
        <v>0</v>
      </c>
      <c r="E1483" s="60">
        <v>0</v>
      </c>
      <c r="F1483" s="60">
        <v>0</v>
      </c>
      <c r="G1483" s="58">
        <f t="shared" si="47"/>
        <v>44770.11</v>
      </c>
      <c r="H1483" s="58">
        <f t="shared" si="48"/>
        <v>0</v>
      </c>
      <c r="I1483" s="59">
        <v>0</v>
      </c>
    </row>
    <row r="1484" spans="1:9" x14ac:dyDescent="0.2">
      <c r="A1484" s="72">
        <v>159</v>
      </c>
      <c r="B1484" s="60">
        <f>Obv!C22</f>
        <v>11</v>
      </c>
      <c r="C1484" s="60">
        <f>Obv!D22</f>
        <v>9397731</v>
      </c>
      <c r="D1484" s="60">
        <v>0</v>
      </c>
      <c r="E1484" s="60">
        <v>0</v>
      </c>
      <c r="F1484" s="60">
        <v>0</v>
      </c>
      <c r="G1484" s="58">
        <f t="shared" si="47"/>
        <v>103375.041</v>
      </c>
      <c r="H1484" s="58">
        <f t="shared" si="48"/>
        <v>0</v>
      </c>
      <c r="I1484" s="59">
        <v>0</v>
      </c>
    </row>
    <row r="1485" spans="1:9" x14ac:dyDescent="0.2">
      <c r="A1485" s="72">
        <v>159</v>
      </c>
      <c r="B1485" s="60">
        <f>Obv!C23</f>
        <v>12</v>
      </c>
      <c r="C1485" s="60">
        <f>Obv!D23</f>
        <v>6711590</v>
      </c>
      <c r="D1485" s="60">
        <v>0</v>
      </c>
      <c r="E1485" s="60">
        <v>0</v>
      </c>
      <c r="F1485" s="60">
        <v>0</v>
      </c>
      <c r="G1485" s="58">
        <f t="shared" si="47"/>
        <v>80539.08</v>
      </c>
      <c r="H1485" s="58">
        <f t="shared" si="48"/>
        <v>0</v>
      </c>
      <c r="I1485" s="59">
        <v>0</v>
      </c>
    </row>
    <row r="1486" spans="1:9" x14ac:dyDescent="0.2">
      <c r="A1486" s="72">
        <v>159</v>
      </c>
      <c r="B1486" s="60">
        <f>Obv!C24</f>
        <v>13</v>
      </c>
      <c r="C1486" s="60">
        <f>Obv!D24</f>
        <v>5511939</v>
      </c>
      <c r="D1486" s="60">
        <v>0</v>
      </c>
      <c r="E1486" s="60">
        <v>0</v>
      </c>
      <c r="F1486" s="60">
        <v>0</v>
      </c>
      <c r="G1486" s="58">
        <f t="shared" si="47"/>
        <v>71655.206999999995</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5511939</v>
      </c>
      <c r="D1490" s="60">
        <v>0</v>
      </c>
      <c r="E1490" s="60">
        <v>0</v>
      </c>
      <c r="F1490" s="60">
        <v>0</v>
      </c>
      <c r="G1490" s="58">
        <f t="shared" si="47"/>
        <v>93702.963000000003</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50418461</v>
      </c>
      <c r="D1492" s="60">
        <v>0</v>
      </c>
      <c r="E1492" s="60">
        <v>0</v>
      </c>
      <c r="F1492" s="60">
        <v>0</v>
      </c>
      <c r="G1492" s="58">
        <f t="shared" si="47"/>
        <v>957950.75899999996</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39823930</v>
      </c>
      <c r="D1494" s="60">
        <v>0</v>
      </c>
      <c r="E1494" s="60">
        <v>0</v>
      </c>
      <c r="F1494" s="60">
        <v>0</v>
      </c>
      <c r="G1494" s="58">
        <f t="shared" si="47"/>
        <v>836302.53</v>
      </c>
      <c r="H1494" s="58">
        <f t="shared" si="48"/>
        <v>0</v>
      </c>
      <c r="I1494" s="59">
        <v>0</v>
      </c>
    </row>
    <row r="1495" spans="1:9" x14ac:dyDescent="0.2">
      <c r="A1495" s="72">
        <v>159</v>
      </c>
      <c r="B1495" s="60">
        <f>Obv!C33</f>
        <v>22</v>
      </c>
      <c r="C1495" s="60">
        <f>Obv!D33</f>
        <v>15778461</v>
      </c>
      <c r="D1495" s="60">
        <v>0</v>
      </c>
      <c r="E1495" s="60">
        <v>0</v>
      </c>
      <c r="F1495" s="60">
        <v>0</v>
      </c>
      <c r="G1495" s="58">
        <f t="shared" si="47"/>
        <v>347126.14199999999</v>
      </c>
      <c r="H1495" s="58">
        <f t="shared" si="48"/>
        <v>0</v>
      </c>
      <c r="I1495" s="59">
        <v>0</v>
      </c>
    </row>
    <row r="1496" spans="1:9" x14ac:dyDescent="0.2">
      <c r="A1496" s="72">
        <v>159</v>
      </c>
      <c r="B1496" s="60">
        <f>Obv!C34</f>
        <v>23</v>
      </c>
      <c r="C1496" s="60">
        <f>Obv!D34</f>
        <v>6581348</v>
      </c>
      <c r="D1496" s="60">
        <v>0</v>
      </c>
      <c r="E1496" s="60">
        <v>0</v>
      </c>
      <c r="F1496" s="60">
        <v>0</v>
      </c>
      <c r="G1496" s="58">
        <f t="shared" si="47"/>
        <v>151371.00399999999</v>
      </c>
      <c r="H1496" s="58">
        <f t="shared" si="48"/>
        <v>0</v>
      </c>
      <c r="I1496" s="59">
        <v>0</v>
      </c>
    </row>
    <row r="1497" spans="1:9" x14ac:dyDescent="0.2">
      <c r="A1497" s="72">
        <v>159</v>
      </c>
      <c r="B1497" s="60">
        <f>Obv!C35</f>
        <v>24</v>
      </c>
      <c r="C1497" s="60">
        <f>Obv!D35</f>
        <v>186525</v>
      </c>
      <c r="D1497" s="60">
        <v>0</v>
      </c>
      <c r="E1497" s="60">
        <v>0</v>
      </c>
      <c r="F1497" s="60">
        <v>0</v>
      </c>
      <c r="G1497" s="58">
        <f t="shared" si="47"/>
        <v>4476.6000000000004</v>
      </c>
      <c r="H1497" s="58">
        <f t="shared" si="48"/>
        <v>0</v>
      </c>
      <c r="I1497" s="59">
        <v>0</v>
      </c>
    </row>
    <row r="1498" spans="1:9" x14ac:dyDescent="0.2">
      <c r="A1498" s="72">
        <v>159</v>
      </c>
      <c r="B1498" s="60">
        <f>Obv!C36</f>
        <v>25</v>
      </c>
      <c r="C1498" s="60">
        <f>Obv!D36</f>
        <v>82017</v>
      </c>
      <c r="D1498" s="60">
        <v>0</v>
      </c>
      <c r="E1498" s="60">
        <v>0</v>
      </c>
      <c r="F1498" s="60">
        <v>0</v>
      </c>
      <c r="G1498" s="58">
        <f t="shared" si="47"/>
        <v>2050.4250000000002</v>
      </c>
      <c r="H1498" s="58">
        <f t="shared" si="48"/>
        <v>0</v>
      </c>
      <c r="I1498" s="59">
        <v>0</v>
      </c>
    </row>
    <row r="1499" spans="1:9" x14ac:dyDescent="0.2">
      <c r="A1499" s="72">
        <v>159</v>
      </c>
      <c r="B1499" s="60">
        <f>Obv!C37</f>
        <v>26</v>
      </c>
      <c r="C1499" s="60">
        <f>Obv!D37</f>
        <v>1841192</v>
      </c>
      <c r="D1499" s="60">
        <v>0</v>
      </c>
      <c r="E1499" s="60">
        <v>0</v>
      </c>
      <c r="F1499" s="60">
        <v>0</v>
      </c>
      <c r="G1499" s="58">
        <f t="shared" si="47"/>
        <v>47870.991999999998</v>
      </c>
      <c r="H1499" s="58">
        <f t="shared" si="48"/>
        <v>0</v>
      </c>
      <c r="I1499" s="59">
        <v>0</v>
      </c>
    </row>
    <row r="1500" spans="1:9" x14ac:dyDescent="0.2">
      <c r="A1500" s="72">
        <v>159</v>
      </c>
      <c r="B1500" s="60">
        <f>Obv!C38</f>
        <v>27</v>
      </c>
      <c r="C1500" s="60">
        <f>Obv!D38</f>
        <v>4361597</v>
      </c>
      <c r="D1500" s="60">
        <v>0</v>
      </c>
      <c r="E1500" s="60">
        <v>0</v>
      </c>
      <c r="F1500" s="60">
        <v>0</v>
      </c>
      <c r="G1500" s="58">
        <f t="shared" si="47"/>
        <v>117763.11899999999</v>
      </c>
      <c r="H1500" s="58">
        <f t="shared" si="48"/>
        <v>0</v>
      </c>
      <c r="I1500" s="59">
        <v>0</v>
      </c>
    </row>
    <row r="1501" spans="1:9" x14ac:dyDescent="0.2">
      <c r="A1501" s="72">
        <v>159</v>
      </c>
      <c r="B1501" s="60">
        <f>Obv!C39</f>
        <v>28</v>
      </c>
      <c r="C1501" s="60">
        <f>Obv!D39</f>
        <v>10992790</v>
      </c>
      <c r="D1501" s="60">
        <v>0</v>
      </c>
      <c r="E1501" s="60">
        <v>0</v>
      </c>
      <c r="F1501" s="60">
        <v>0</v>
      </c>
      <c r="G1501" s="58">
        <f t="shared" si="47"/>
        <v>307798.12</v>
      </c>
      <c r="H1501" s="58">
        <f t="shared" si="48"/>
        <v>0</v>
      </c>
      <c r="I1501" s="59">
        <v>0</v>
      </c>
    </row>
    <row r="1502" spans="1:9" x14ac:dyDescent="0.2">
      <c r="A1502" s="72">
        <v>159</v>
      </c>
      <c r="B1502" s="60">
        <f>Obv!C40</f>
        <v>29</v>
      </c>
      <c r="C1502" s="60">
        <f>Obv!D40</f>
        <v>8645092</v>
      </c>
      <c r="D1502" s="60">
        <v>0</v>
      </c>
      <c r="E1502" s="60">
        <v>0</v>
      </c>
      <c r="F1502" s="60">
        <v>0</v>
      </c>
      <c r="G1502" s="58">
        <f t="shared" si="47"/>
        <v>250707.66800000001</v>
      </c>
      <c r="H1502" s="58">
        <f t="shared" si="48"/>
        <v>0</v>
      </c>
      <c r="I1502" s="59">
        <v>0</v>
      </c>
    </row>
    <row r="1503" spans="1:9" x14ac:dyDescent="0.2">
      <c r="A1503" s="72">
        <v>159</v>
      </c>
      <c r="B1503" s="60">
        <f>Obv!C41</f>
        <v>30</v>
      </c>
      <c r="C1503" s="60">
        <f>Obv!D41</f>
        <v>1949439</v>
      </c>
      <c r="D1503" s="60">
        <v>0</v>
      </c>
      <c r="E1503" s="60">
        <v>0</v>
      </c>
      <c r="F1503" s="60">
        <v>0</v>
      </c>
      <c r="G1503" s="58">
        <f t="shared" si="47"/>
        <v>58483.17</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1949439</v>
      </c>
      <c r="D1507" s="60">
        <v>0</v>
      </c>
      <c r="E1507" s="60">
        <v>0</v>
      </c>
      <c r="F1507" s="60">
        <v>0</v>
      </c>
      <c r="G1507" s="58">
        <f t="shared" si="49"/>
        <v>66280.926000000007</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14653936</v>
      </c>
      <c r="D1509" s="60">
        <v>0</v>
      </c>
      <c r="E1509" s="60">
        <v>0</v>
      </c>
      <c r="F1509" s="60">
        <v>0</v>
      </c>
      <c r="G1509" s="58">
        <f t="shared" si="49"/>
        <v>527541.696</v>
      </c>
      <c r="H1509" s="58">
        <f t="shared" si="50"/>
        <v>0</v>
      </c>
      <c r="I1509" s="59">
        <v>0</v>
      </c>
    </row>
    <row r="1510" spans="1:9" x14ac:dyDescent="0.2">
      <c r="A1510" s="72">
        <v>159</v>
      </c>
      <c r="B1510" s="60">
        <f>Obv!C48</f>
        <v>37</v>
      </c>
      <c r="C1510" s="60">
        <f>Obv!D48</f>
        <v>840248</v>
      </c>
      <c r="D1510" s="60">
        <v>0</v>
      </c>
      <c r="E1510" s="60">
        <v>0</v>
      </c>
      <c r="F1510" s="60">
        <v>0</v>
      </c>
      <c r="G1510" s="58">
        <f t="shared" si="49"/>
        <v>31089.175999999999</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840248</v>
      </c>
      <c r="D1516" s="60">
        <v>0</v>
      </c>
      <c r="E1516" s="60">
        <v>0</v>
      </c>
      <c r="F1516" s="60">
        <v>0</v>
      </c>
      <c r="G1516" s="58">
        <f t="shared" si="49"/>
        <v>36130.663999999997</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840248</v>
      </c>
      <c r="D1522" s="60">
        <v>0</v>
      </c>
      <c r="E1522" s="60">
        <v>0</v>
      </c>
      <c r="F1522" s="60">
        <v>0</v>
      </c>
      <c r="G1522" s="58">
        <f t="shared" si="49"/>
        <v>41172.152000000002</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840248</v>
      </c>
      <c r="D1526" s="60">
        <v>0</v>
      </c>
      <c r="E1526" s="60">
        <v>0</v>
      </c>
      <c r="F1526" s="60">
        <v>0</v>
      </c>
      <c r="G1526" s="58">
        <f t="shared" si="49"/>
        <v>44533.144</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13813688</v>
      </c>
      <c r="D1563" s="60">
        <v>0</v>
      </c>
      <c r="E1563" s="60">
        <v>0</v>
      </c>
      <c r="F1563" s="60">
        <v>0</v>
      </c>
      <c r="G1563" s="58">
        <f t="shared" si="51"/>
        <v>1243231.92</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1245628</v>
      </c>
      <c r="D1565" s="60">
        <v>0</v>
      </c>
      <c r="E1565" s="60">
        <v>0</v>
      </c>
      <c r="F1565" s="60">
        <v>0</v>
      </c>
      <c r="G1565" s="58">
        <f t="shared" si="51"/>
        <v>114597.776</v>
      </c>
      <c r="H1565" s="58">
        <f t="shared" si="52"/>
        <v>0</v>
      </c>
      <c r="I1565" s="59">
        <v>0</v>
      </c>
    </row>
    <row r="1566" spans="1:9" x14ac:dyDescent="0.2">
      <c r="A1566" s="72">
        <v>159</v>
      </c>
      <c r="B1566" s="60">
        <f>Obv!C104</f>
        <v>93</v>
      </c>
      <c r="C1566" s="60">
        <f>Obv!D104</f>
        <v>72835</v>
      </c>
      <c r="D1566" s="60">
        <v>0</v>
      </c>
      <c r="E1566" s="60">
        <v>0</v>
      </c>
      <c r="F1566" s="60">
        <v>0</v>
      </c>
      <c r="G1566" s="58">
        <f t="shared" si="51"/>
        <v>6773.6549999999997</v>
      </c>
      <c r="H1566" s="58">
        <f t="shared" si="52"/>
        <v>0</v>
      </c>
      <c r="I1566" s="59">
        <v>0</v>
      </c>
    </row>
    <row r="1567" spans="1:9" x14ac:dyDescent="0.2">
      <c r="A1567" s="73">
        <v>159</v>
      </c>
      <c r="B1567" s="70">
        <f>Obv!C105</f>
        <v>94</v>
      </c>
      <c r="C1567" s="70">
        <f>Obv!D105</f>
        <v>12495225</v>
      </c>
      <c r="D1567" s="70">
        <v>0</v>
      </c>
      <c r="E1567" s="70">
        <v>0</v>
      </c>
      <c r="F1567" s="70">
        <v>0</v>
      </c>
      <c r="G1567" s="67">
        <f t="shared" si="51"/>
        <v>1174551.1499999999</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3" t="s">
        <v>3996</v>
      </c>
      <c r="B2" s="494"/>
      <c r="C2" s="494"/>
      <c r="D2" s="494"/>
      <c r="E2" s="494"/>
      <c r="F2" s="494"/>
      <c r="G2" s="494"/>
      <c r="H2" s="495"/>
    </row>
    <row r="3" spans="1:8" ht="24" customHeight="1" x14ac:dyDescent="0.2">
      <c r="A3" s="179" t="s">
        <v>2483</v>
      </c>
      <c r="B3" s="501" t="s">
        <v>2484</v>
      </c>
      <c r="C3" s="502"/>
      <c r="D3" s="502"/>
      <c r="E3" s="502"/>
      <c r="F3" s="502"/>
      <c r="G3" s="502"/>
      <c r="H3" s="503"/>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498" t="s">
        <v>954</v>
      </c>
      <c r="C11" s="499"/>
      <c r="D11" s="499"/>
      <c r="E11" s="499"/>
      <c r="F11" s="499"/>
      <c r="G11" s="499"/>
      <c r="H11" s="500"/>
    </row>
    <row r="12" spans="1:8" ht="5.0999999999999996" customHeight="1" x14ac:dyDescent="0.2">
      <c r="A12" s="183"/>
      <c r="B12" s="184"/>
      <c r="C12" s="185"/>
      <c r="D12" s="185"/>
      <c r="E12" s="185"/>
      <c r="F12" s="185"/>
      <c r="G12" s="185"/>
      <c r="H12" s="185"/>
    </row>
    <row r="13" spans="1:8" s="186" customFormat="1" ht="38.25" customHeight="1" x14ac:dyDescent="0.2">
      <c r="A13" s="496" t="s">
        <v>3461</v>
      </c>
      <c r="B13" s="496"/>
      <c r="C13" s="496"/>
      <c r="D13" s="496"/>
      <c r="E13" s="496"/>
      <c r="F13" s="496"/>
      <c r="G13" s="496"/>
      <c r="H13" s="497"/>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1" t="s">
        <v>576</v>
      </c>
      <c r="C203" s="492"/>
      <c r="D203" s="492"/>
      <c r="E203" s="492"/>
      <c r="F203" s="492"/>
      <c r="G203" s="492"/>
      <c r="H203" s="492"/>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504" t="s">
        <v>2704</v>
      </c>
      <c r="C259" s="505"/>
      <c r="D259" s="505"/>
      <c r="E259" s="505"/>
      <c r="F259" s="505"/>
      <c r="G259" s="505"/>
      <c r="H259" s="506"/>
    </row>
    <row r="260" spans="1:8" ht="15" customHeight="1" x14ac:dyDescent="0.2">
      <c r="A260" s="206">
        <v>111</v>
      </c>
      <c r="B260" s="507" t="s">
        <v>3296</v>
      </c>
      <c r="C260" s="507"/>
      <c r="D260" s="507"/>
      <c r="E260" s="507"/>
      <c r="F260" s="507"/>
      <c r="G260" s="507"/>
      <c r="H260" s="508"/>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2:H842"/>
    <mergeCell ref="B843:H843"/>
    <mergeCell ref="B844:H844"/>
    <mergeCell ref="B864:H864"/>
    <mergeCell ref="B849:H849"/>
    <mergeCell ref="B850:H850"/>
    <mergeCell ref="B851:H851"/>
    <mergeCell ref="B852:H852"/>
    <mergeCell ref="B853:H853"/>
    <mergeCell ref="B854:H854"/>
    <mergeCell ref="B855:H855"/>
    <mergeCell ref="B856:H856"/>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46:H846"/>
    <mergeCell ref="B847:H847"/>
    <mergeCell ref="B848:H848"/>
    <mergeCell ref="B841:H84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2" t="s">
        <v>803</v>
      </c>
      <c r="B2" s="512"/>
      <c r="C2" s="512"/>
    </row>
    <row r="3" spans="1:8" ht="18.75" customHeight="1" x14ac:dyDescent="0.2">
      <c r="A3" s="52" t="s">
        <v>804</v>
      </c>
      <c r="B3" s="513" t="s">
        <v>3302</v>
      </c>
      <c r="C3" s="513"/>
    </row>
    <row r="4" spans="1:8" ht="37.5" hidden="1" customHeight="1" x14ac:dyDescent="0.2">
      <c r="A4" s="53" t="s">
        <v>2296</v>
      </c>
      <c r="B4" s="510" t="s">
        <v>3303</v>
      </c>
      <c r="C4" s="511"/>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workbookViewId="0">
      <pane ySplit="1" topLeftCell="A26" activePane="bottomLeft" state="frozen"/>
      <selection pane="bottomLeft" activeCell="B35" sqref="B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6" t="s">
        <v>819</v>
      </c>
      <c r="B1" s="357"/>
      <c r="C1" s="366" t="s">
        <v>2499</v>
      </c>
      <c r="D1" s="366"/>
      <c r="E1" s="366" t="s">
        <v>2500</v>
      </c>
      <c r="F1" s="366"/>
      <c r="G1" s="366" t="s">
        <v>2501</v>
      </c>
      <c r="H1" s="366"/>
      <c r="I1" s="366"/>
      <c r="J1" s="366" t="s">
        <v>2239</v>
      </c>
      <c r="K1" s="367"/>
    </row>
    <row r="2" spans="1:11" ht="32.1" customHeight="1" x14ac:dyDescent="0.2">
      <c r="A2" s="18"/>
      <c r="B2" s="18"/>
      <c r="C2" s="18"/>
      <c r="D2" s="18"/>
      <c r="E2" s="18"/>
      <c r="F2" s="18"/>
      <c r="H2" s="100">
        <f>LOOKUP(B22,A107:A663,C107:C663)</f>
        <v>9</v>
      </c>
      <c r="I2" s="18"/>
      <c r="J2" s="368" t="s">
        <v>4133</v>
      </c>
      <c r="K2" s="368"/>
    </row>
    <row r="3" spans="1:11" ht="5.0999999999999996" customHeight="1" x14ac:dyDescent="0.2">
      <c r="B3" s="4"/>
      <c r="C3" s="4"/>
      <c r="D3" s="4"/>
      <c r="E3" s="4"/>
      <c r="F3" s="4"/>
      <c r="G3" s="4"/>
      <c r="H3" s="4"/>
      <c r="I3" s="4"/>
    </row>
    <row r="4" spans="1:11" ht="35.1" customHeight="1" x14ac:dyDescent="0.4">
      <c r="A4" s="353" t="s">
        <v>4014</v>
      </c>
      <c r="B4" s="353"/>
      <c r="C4" s="353"/>
      <c r="D4" s="353"/>
      <c r="E4" s="353"/>
      <c r="F4" s="353"/>
      <c r="G4" s="353"/>
      <c r="H4" s="353"/>
      <c r="I4" s="353"/>
      <c r="J4" s="353"/>
      <c r="K4" s="353"/>
    </row>
    <row r="5" spans="1:11" ht="39.950000000000003" customHeight="1" x14ac:dyDescent="0.2">
      <c r="A5" s="354" t="str">
        <f>IF(AND(K10&lt;&gt;"",K12&lt;&gt;""), "za razdoblje: " &amp; TEXT(K10, "d. mmmm yyyy.") &amp; "   –   " &amp; TEXT(K12, "d. mmmm yyyy."),"za razdoblje od ________________ do ______________")</f>
        <v>za razdoblje: 1. siječanj 2020.   –   31. prosinac 2020.</v>
      </c>
      <c r="B5" s="354"/>
      <c r="C5" s="354"/>
      <c r="D5" s="354"/>
      <c r="E5" s="354"/>
      <c r="F5" s="354"/>
      <c r="G5" s="354"/>
      <c r="H5" s="354"/>
      <c r="I5" s="354"/>
      <c r="J5" s="354"/>
      <c r="K5" s="354"/>
    </row>
    <row r="6" spans="1:11" ht="15" customHeight="1" x14ac:dyDescent="0.2">
      <c r="A6" s="22" t="s">
        <v>3789</v>
      </c>
      <c r="B6" s="26">
        <v>26580</v>
      </c>
      <c r="C6" s="12"/>
      <c r="D6" s="364" t="s">
        <v>3793</v>
      </c>
      <c r="E6" s="365"/>
      <c r="F6" s="15" t="s">
        <v>4111</v>
      </c>
      <c r="G6" s="12"/>
      <c r="H6" s="12"/>
      <c r="I6" s="12"/>
      <c r="J6" s="355">
        <f>SUM(Skriveni!G2:G1567)</f>
        <v>1885836845.0710003</v>
      </c>
      <c r="K6" s="355"/>
    </row>
    <row r="7" spans="1:11" ht="3" customHeight="1" x14ac:dyDescent="0.2">
      <c r="A7" s="12"/>
      <c r="B7" s="12"/>
      <c r="C7" s="12"/>
      <c r="D7" s="12"/>
      <c r="E7" s="12"/>
      <c r="F7" s="12"/>
      <c r="G7" s="12"/>
      <c r="H7" s="12"/>
      <c r="I7" s="12"/>
      <c r="J7" s="12"/>
      <c r="K7" s="12"/>
    </row>
    <row r="8" spans="1:11" ht="15" customHeight="1" x14ac:dyDescent="0.2">
      <c r="A8" s="22" t="s">
        <v>3790</v>
      </c>
      <c r="B8" s="27">
        <v>2939410</v>
      </c>
      <c r="C8" s="361" t="s">
        <v>375</v>
      </c>
      <c r="D8" s="362"/>
      <c r="E8" s="362"/>
      <c r="F8" s="362"/>
      <c r="G8" s="362"/>
      <c r="H8" s="363"/>
      <c r="I8" s="161" t="s">
        <v>382</v>
      </c>
      <c r="J8" s="372" t="s">
        <v>3797</v>
      </c>
      <c r="K8" s="372"/>
    </row>
    <row r="9" spans="1:11" ht="3" customHeight="1" x14ac:dyDescent="0.2">
      <c r="A9" s="12"/>
      <c r="B9" s="12"/>
      <c r="C9" s="12"/>
      <c r="D9" s="12"/>
      <c r="E9" s="12"/>
      <c r="F9" s="12"/>
      <c r="G9" s="12"/>
      <c r="H9" s="12"/>
      <c r="I9" s="12"/>
      <c r="J9" s="12"/>
      <c r="K9" s="12"/>
    </row>
    <row r="10" spans="1:11" ht="15" customHeight="1" x14ac:dyDescent="0.2">
      <c r="A10" s="22" t="s">
        <v>3791</v>
      </c>
      <c r="B10" s="378" t="s">
        <v>4321</v>
      </c>
      <c r="C10" s="379"/>
      <c r="D10" s="379"/>
      <c r="E10" s="379"/>
      <c r="F10" s="379"/>
      <c r="G10" s="379"/>
      <c r="H10" s="379"/>
      <c r="I10" s="380"/>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53000</v>
      </c>
      <c r="C12" s="375" t="s">
        <v>1313</v>
      </c>
      <c r="D12" s="376"/>
      <c r="E12" s="376"/>
      <c r="F12" s="376"/>
      <c r="G12" s="377"/>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58" t="s">
        <v>4322</v>
      </c>
      <c r="C14" s="359"/>
      <c r="D14" s="359"/>
      <c r="E14" s="359"/>
      <c r="F14" s="359"/>
      <c r="G14" s="360"/>
      <c r="H14" s="12"/>
      <c r="I14" s="12"/>
      <c r="J14" s="22" t="s">
        <v>2815</v>
      </c>
      <c r="K14" s="45">
        <v>40774389207</v>
      </c>
    </row>
    <row r="15" spans="1:11" ht="3" customHeight="1" x14ac:dyDescent="0.2">
      <c r="A15" s="12"/>
      <c r="B15" s="12"/>
      <c r="C15" s="12"/>
      <c r="D15" s="12"/>
      <c r="E15" s="12"/>
      <c r="F15" s="12"/>
      <c r="G15" s="12"/>
      <c r="H15" s="12"/>
      <c r="I15" s="12"/>
      <c r="J15" s="12"/>
      <c r="K15" s="12"/>
    </row>
    <row r="16" spans="1:11" ht="15" customHeight="1" x14ac:dyDescent="0.2">
      <c r="A16" s="22" t="s">
        <v>3795</v>
      </c>
      <c r="B16" s="14">
        <v>22</v>
      </c>
      <c r="C16" s="373" t="str">
        <f>IF(B16&gt;0,LOOKUP(B16,A66:A74,B66:B74),"Razina nije upisana")</f>
        <v>Proračun jedinice lokalne i područne (regionalne) samouprave</v>
      </c>
      <c r="D16" s="374"/>
      <c r="E16" s="374"/>
      <c r="F16" s="374"/>
      <c r="G16" s="374"/>
      <c r="H16" s="374"/>
      <c r="I16" s="374"/>
      <c r="J16" s="374"/>
      <c r="K16" s="374"/>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8411</v>
      </c>
      <c r="C18" s="373" t="str">
        <f xml:space="preserve"> IF(B18&gt;0,LOOKUP(B18,Sifre!A260:A874,Sifre!B260:B874),"Djelatnost nije upisana")</f>
        <v>Opće djelatnosti javne uprave</v>
      </c>
      <c r="D18" s="374"/>
      <c r="E18" s="374"/>
      <c r="F18" s="374"/>
      <c r="G18" s="374"/>
      <c r="H18" s="374"/>
      <c r="I18" s="374"/>
      <c r="J18" s="374"/>
      <c r="K18" s="374"/>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73" t="str">
        <f>IF(B20&lt;&gt;"","Razdjel: " &amp; LOOKUP(B20,A666:A718,B666:B718),"Razdjel nije upisan")</f>
        <v>Razdjel: NEMA RAZDJELA</v>
      </c>
      <c r="D20" s="374"/>
      <c r="E20" s="374"/>
      <c r="F20" s="374"/>
      <c r="G20" s="374"/>
      <c r="H20" s="374"/>
      <c r="I20" s="374"/>
      <c r="J20" s="374"/>
      <c r="K20" s="374"/>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130</v>
      </c>
      <c r="C22" s="373" t="str">
        <f>IF(B22&gt;0, "Županija: " &amp; LOOKUP(H2,A83:A103,B83:B103) &amp; ", grad/općina: " &amp; LOOKUP(B22,A107:A663,B107:B663),"Šifra grada/općine nije upisana")</f>
        <v>Županija: LIČKO-SENJSKA, grad/općina: GOSPIĆ</v>
      </c>
      <c r="D22" s="374"/>
      <c r="E22" s="374"/>
      <c r="F22" s="374"/>
      <c r="G22" s="374"/>
      <c r="H22" s="374"/>
      <c r="I22" s="374"/>
      <c r="J22" s="374"/>
      <c r="K22" s="374"/>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84" t="s">
        <v>2425</v>
      </c>
      <c r="E24" s="385"/>
      <c r="F24" s="385"/>
      <c r="G24" s="12"/>
      <c r="H24" s="12"/>
      <c r="I24" s="12"/>
      <c r="J24" s="12"/>
      <c r="K24" s="12"/>
    </row>
    <row r="25" spans="1:11" ht="15" customHeight="1" x14ac:dyDescent="0.2">
      <c r="A25" s="393" t="s">
        <v>2005</v>
      </c>
      <c r="B25" s="39" t="str">
        <f>IF(SUM(Skriveni!C2:F642)=0,"NE", "DA")</f>
        <v>DA</v>
      </c>
      <c r="C25" s="369" t="s">
        <v>1369</v>
      </c>
      <c r="D25" s="386"/>
      <c r="E25" s="81" t="str">
        <f>IF(AND(B25="DA",Kont!E23&gt;0),Kont!E23,"Nema")</f>
        <v>Nema</v>
      </c>
      <c r="F25" s="12"/>
      <c r="G25" s="22" t="s">
        <v>2702</v>
      </c>
      <c r="H25" s="381" t="s">
        <v>4323</v>
      </c>
      <c r="I25" s="382"/>
      <c r="J25" s="382"/>
      <c r="K25" s="383"/>
    </row>
    <row r="26" spans="1:11" ht="3" customHeight="1" x14ac:dyDescent="0.2">
      <c r="A26" s="394"/>
      <c r="B26" s="32"/>
      <c r="C26" s="33"/>
      <c r="D26" s="34"/>
      <c r="E26" s="35"/>
      <c r="G26" s="13"/>
      <c r="H26" s="12"/>
      <c r="I26" s="12"/>
      <c r="J26" s="12"/>
      <c r="K26" s="12"/>
    </row>
    <row r="27" spans="1:11" ht="15" customHeight="1" x14ac:dyDescent="0.2">
      <c r="A27" s="394"/>
      <c r="B27" s="39" t="str">
        <f>IF(SUM(Skriveni!C977:D1231)&lt;&gt;0,"DA","NE")</f>
        <v>DA</v>
      </c>
      <c r="C27" s="369" t="s">
        <v>1765</v>
      </c>
      <c r="D27" s="370"/>
      <c r="E27" s="81" t="str">
        <f>IF(AND(B27="DA",Kont!E262&gt;0),Kont!E262,"Nema")</f>
        <v>Nema</v>
      </c>
      <c r="F27" s="12"/>
      <c r="G27" s="22" t="s">
        <v>2703</v>
      </c>
      <c r="H27" s="381" t="s">
        <v>4324</v>
      </c>
      <c r="I27" s="383"/>
      <c r="J27" s="13" t="s">
        <v>1990</v>
      </c>
      <c r="K27" s="15" t="s">
        <v>4325</v>
      </c>
    </row>
    <row r="28" spans="1:11" ht="3" customHeight="1" x14ac:dyDescent="0.2">
      <c r="A28" s="394"/>
      <c r="F28" s="12"/>
      <c r="G28" s="12"/>
      <c r="H28" s="12"/>
      <c r="I28" s="12"/>
      <c r="J28" s="12"/>
      <c r="K28" s="12"/>
    </row>
    <row r="29" spans="1:11" ht="15" customHeight="1" x14ac:dyDescent="0.2">
      <c r="A29" s="394"/>
      <c r="B29" s="39" t="str">
        <f>IF(SUM(Skriveni!C1293:D1428)&lt;&gt;0,"DA","NE")</f>
        <v>DA</v>
      </c>
      <c r="C29" s="387" t="s">
        <v>1370</v>
      </c>
      <c r="D29" s="388"/>
      <c r="E29" s="81" t="str">
        <f>IF(AND(B29="DA",Kont!E298&gt;0),Kont!E298,"Nema")</f>
        <v>Nema</v>
      </c>
      <c r="F29" s="12"/>
      <c r="G29" s="22" t="s">
        <v>1991</v>
      </c>
      <c r="H29" s="412" t="s">
        <v>4326</v>
      </c>
      <c r="I29" s="413"/>
      <c r="J29" s="413"/>
      <c r="K29" s="414"/>
    </row>
    <row r="30" spans="1:11" ht="3" customHeight="1" x14ac:dyDescent="0.2">
      <c r="A30" s="394"/>
      <c r="B30" s="32"/>
      <c r="C30" s="33"/>
      <c r="D30" s="34"/>
      <c r="E30" s="35"/>
      <c r="F30" s="12"/>
      <c r="G30" s="12"/>
      <c r="H30" s="12"/>
      <c r="I30" s="12"/>
      <c r="J30" s="12"/>
      <c r="K30" s="12"/>
    </row>
    <row r="31" spans="1:11" ht="15" customHeight="1" x14ac:dyDescent="0.2">
      <c r="A31" s="394"/>
      <c r="B31" s="177" t="s">
        <v>4328</v>
      </c>
      <c r="C31" s="369" t="s">
        <v>2127</v>
      </c>
      <c r="D31" s="370"/>
      <c r="E31" s="81" t="str">
        <f>IF(Kont!E294&gt;0,Kont!E294,"Nema")</f>
        <v>Nema</v>
      </c>
      <c r="F31" s="12"/>
      <c r="G31" s="13" t="s">
        <v>1992</v>
      </c>
      <c r="H31" s="412" t="s">
        <v>4326</v>
      </c>
      <c r="I31" s="413"/>
      <c r="J31" s="413"/>
      <c r="K31" s="414"/>
    </row>
    <row r="32" spans="1:11" ht="3" customHeight="1" x14ac:dyDescent="0.2">
      <c r="A32" s="394"/>
      <c r="B32" s="32"/>
      <c r="C32" s="33"/>
      <c r="D32" s="34"/>
      <c r="E32" s="35"/>
      <c r="F32" s="12"/>
      <c r="G32" s="12"/>
      <c r="H32" s="12"/>
      <c r="I32" s="12"/>
      <c r="J32" s="12"/>
      <c r="K32" s="12"/>
    </row>
    <row r="33" spans="1:11" ht="15" customHeight="1" x14ac:dyDescent="0.2">
      <c r="A33" s="395"/>
      <c r="B33" s="39" t="str">
        <f>IF(SUM(Skriveni!C1474:C1556)&lt;&gt;0,"DA","NE")</f>
        <v>DA</v>
      </c>
      <c r="C33" s="415" t="s">
        <v>553</v>
      </c>
      <c r="D33" s="416"/>
      <c r="E33" s="81" t="str">
        <f>IF(AND(B33="DA",Kont!E290&gt;0),Kont!E290,"Nema")</f>
        <v>Nema</v>
      </c>
      <c r="F33" s="12"/>
      <c r="G33" s="22" t="s">
        <v>331</v>
      </c>
      <c r="H33" s="358" t="s">
        <v>4327</v>
      </c>
      <c r="I33" s="359"/>
      <c r="J33" s="359"/>
      <c r="K33" s="360"/>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89" t="str">
        <f>IF(Kont!E3&gt;0,"Izvještaj sadrži pogreške, broj pogrešaka: " &amp; Kont!E3,IF(J6=0,"Izvještaj je prazan","Izvještaj nema pogrešaka"))</f>
        <v>Izvještaj nema pogrešaka</v>
      </c>
      <c r="I35" s="390"/>
      <c r="J35" s="390"/>
      <c r="K35" s="39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2" t="s">
        <v>2496</v>
      </c>
      <c r="C38" s="392"/>
      <c r="D38" s="392"/>
      <c r="E38" s="392"/>
      <c r="F38" s="392"/>
      <c r="G38" s="392"/>
      <c r="H38" s="392"/>
      <c r="I38" s="107" t="s">
        <v>955</v>
      </c>
      <c r="J38" s="108" t="s">
        <v>957</v>
      </c>
      <c r="K38" s="109" t="s">
        <v>956</v>
      </c>
    </row>
    <row r="39" spans="1:11" ht="12.95" customHeight="1" x14ac:dyDescent="0.2">
      <c r="A39" s="396" t="s">
        <v>4132</v>
      </c>
      <c r="B39" s="408" t="str">
        <f>PRRAS!B12</f>
        <v xml:space="preserve">PRIHODI POSLOVANJA (AOP 002+039+045+074+105+123+130+136) </v>
      </c>
      <c r="C39" s="408"/>
      <c r="D39" s="408"/>
      <c r="E39" s="408"/>
      <c r="F39" s="408"/>
      <c r="G39" s="408"/>
      <c r="H39" s="408"/>
      <c r="I39" s="110">
        <f>PRRAS!C12</f>
        <v>1</v>
      </c>
      <c r="J39" s="111">
        <f>PRRAS!D12</f>
        <v>115950485</v>
      </c>
      <c r="K39" s="112">
        <f>PRRAS!E12</f>
        <v>80990095</v>
      </c>
    </row>
    <row r="40" spans="1:11" ht="12.95" customHeight="1" x14ac:dyDescent="0.2">
      <c r="A40" s="397"/>
      <c r="B40" s="371" t="str">
        <f>PRRAS!B159</f>
        <v xml:space="preserve">RASHODI POSLOVANJA (AOP 149+160+193+212+221+246+257) </v>
      </c>
      <c r="C40" s="406"/>
      <c r="D40" s="406"/>
      <c r="E40" s="406"/>
      <c r="F40" s="406"/>
      <c r="G40" s="406"/>
      <c r="H40" s="406"/>
      <c r="I40" s="113">
        <f>PRRAS!C159</f>
        <v>148</v>
      </c>
      <c r="J40" s="114">
        <f>PRRAS!D159</f>
        <v>104566820</v>
      </c>
      <c r="K40" s="115">
        <f>PRRAS!E159</f>
        <v>66447299</v>
      </c>
    </row>
    <row r="41" spans="1:11" ht="12.95" customHeight="1" x14ac:dyDescent="0.2">
      <c r="A41" s="397"/>
      <c r="B41" s="371" t="str">
        <f>PRRAS!B648</f>
        <v>Višak prihoda i primitaka raspoloživ u sljedećem razdoblju (AOP 631+633-632-634)</v>
      </c>
      <c r="C41" s="406"/>
      <c r="D41" s="406"/>
      <c r="E41" s="406"/>
      <c r="F41" s="406"/>
      <c r="G41" s="406"/>
      <c r="H41" s="406"/>
      <c r="I41" s="113">
        <f>PRRAS!C648</f>
        <v>635</v>
      </c>
      <c r="J41" s="114">
        <f>PRRAS!D648</f>
        <v>3220592</v>
      </c>
      <c r="K41" s="115">
        <f>PRRAS!E648</f>
        <v>10335704</v>
      </c>
    </row>
    <row r="42" spans="1:11" ht="12.95" customHeight="1" x14ac:dyDescent="0.2">
      <c r="A42" s="398"/>
      <c r="B42" s="402" t="str">
        <f>PRRAS!B649</f>
        <v>Manjak prihoda i primitaka za pokriće u sljedećem razdoblju (AOP 632+634-631-633)</v>
      </c>
      <c r="C42" s="407"/>
      <c r="D42" s="407"/>
      <c r="E42" s="407"/>
      <c r="F42" s="407"/>
      <c r="G42" s="407"/>
      <c r="H42" s="407"/>
      <c r="I42" s="116">
        <f>PRRAS!C649</f>
        <v>636</v>
      </c>
      <c r="J42" s="117">
        <f>PRRAS!D649</f>
        <v>0</v>
      </c>
      <c r="K42" s="118">
        <f>PRRAS!E649</f>
        <v>0</v>
      </c>
    </row>
    <row r="43" spans="1:11" ht="12.95" customHeight="1" x14ac:dyDescent="0.2">
      <c r="A43" s="396" t="s">
        <v>2753</v>
      </c>
      <c r="B43" s="408" t="str">
        <f>Bil!B13</f>
        <v>Nefinancijska imovina (AOP 003+007+046+047+051+058)</v>
      </c>
      <c r="C43" s="409"/>
      <c r="D43" s="409"/>
      <c r="E43" s="409"/>
      <c r="F43" s="409"/>
      <c r="G43" s="409"/>
      <c r="H43" s="409"/>
      <c r="I43" s="110">
        <f>Bil!C13</f>
        <v>2</v>
      </c>
      <c r="J43" s="111">
        <f>Bil!D13</f>
        <v>27271990</v>
      </c>
      <c r="K43" s="112">
        <f>Bil!E13</f>
        <v>35230908</v>
      </c>
    </row>
    <row r="44" spans="1:11" ht="12.95" customHeight="1" x14ac:dyDescent="0.2">
      <c r="A44" s="397"/>
      <c r="B44" s="371" t="str">
        <f>Bil!B74</f>
        <v>Financijska imovina (AOP 064+073+082+113+129+141+158+164)</v>
      </c>
      <c r="C44" s="406"/>
      <c r="D44" s="406"/>
      <c r="E44" s="406"/>
      <c r="F44" s="406"/>
      <c r="G44" s="406"/>
      <c r="H44" s="406"/>
      <c r="I44" s="113">
        <f>Bil!C74</f>
        <v>63</v>
      </c>
      <c r="J44" s="114">
        <f>Bil!D74</f>
        <v>27598061</v>
      </c>
      <c r="K44" s="115">
        <f>Bil!E74</f>
        <v>31809934</v>
      </c>
    </row>
    <row r="45" spans="1:11" ht="12.95" customHeight="1" x14ac:dyDescent="0.2">
      <c r="A45" s="397"/>
      <c r="B45" s="404" t="str">
        <f>Bil!B180</f>
        <v xml:space="preserve">Obveze (AOP 170+181+182+198+226) </v>
      </c>
      <c r="C45" s="405"/>
      <c r="D45" s="405"/>
      <c r="E45" s="405"/>
      <c r="F45" s="405"/>
      <c r="G45" s="405"/>
      <c r="H45" s="405"/>
      <c r="I45" s="113">
        <f>Bil!C180</f>
        <v>169</v>
      </c>
      <c r="J45" s="114">
        <f>Bil!D180</f>
        <v>14568676</v>
      </c>
      <c r="K45" s="115">
        <f>Bil!E180</f>
        <v>14653936</v>
      </c>
    </row>
    <row r="46" spans="1:11" ht="12.95" customHeight="1" x14ac:dyDescent="0.2">
      <c r="A46" s="398"/>
      <c r="B46" s="410" t="str">
        <f>Bil!B240</f>
        <v>Vlastiti izvori (AOP 230 + 238 - 242 + 246 do 248)</v>
      </c>
      <c r="C46" s="411"/>
      <c r="D46" s="411"/>
      <c r="E46" s="411"/>
      <c r="F46" s="411"/>
      <c r="G46" s="411"/>
      <c r="H46" s="411"/>
      <c r="I46" s="116">
        <f>Bil!C240</f>
        <v>229</v>
      </c>
      <c r="J46" s="117">
        <f>Bil!D240</f>
        <v>40301375</v>
      </c>
      <c r="K46" s="118">
        <f>Bil!E240</f>
        <v>52386905</v>
      </c>
    </row>
    <row r="47" spans="1:11" ht="12.95" customHeight="1" x14ac:dyDescent="0.2">
      <c r="A47" s="396" t="s">
        <v>2751</v>
      </c>
      <c r="B47" s="408" t="str">
        <f>RasF!B12</f>
        <v>Opće javne usluge (AOP 002+006+009+013 do 017)</v>
      </c>
      <c r="C47" s="408"/>
      <c r="D47" s="408"/>
      <c r="E47" s="408"/>
      <c r="F47" s="408"/>
      <c r="G47" s="408"/>
      <c r="H47" s="408"/>
      <c r="I47" s="110">
        <f>RasF!C12</f>
        <v>1</v>
      </c>
      <c r="J47" s="111">
        <f>RasF!D12</f>
        <v>17581290</v>
      </c>
      <c r="K47" s="112">
        <f>RasF!E12</f>
        <v>21273990</v>
      </c>
    </row>
    <row r="48" spans="1:11" ht="12.95" customHeight="1" x14ac:dyDescent="0.2">
      <c r="A48" s="397"/>
      <c r="B48" s="371" t="str">
        <f>RasF!B42</f>
        <v>Ekonomski poslovi (AOP 032+035+039+046+050+056+057+062+070)</v>
      </c>
      <c r="C48" s="371"/>
      <c r="D48" s="371"/>
      <c r="E48" s="371"/>
      <c r="F48" s="371"/>
      <c r="G48" s="371"/>
      <c r="H48" s="371"/>
      <c r="I48" s="113">
        <f>RasF!C42</f>
        <v>31</v>
      </c>
      <c r="J48" s="114">
        <f>RasF!D42</f>
        <v>42607857</v>
      </c>
      <c r="K48" s="115">
        <f>RasF!E42</f>
        <v>3884486</v>
      </c>
    </row>
    <row r="49" spans="1:11" ht="12.95" customHeight="1" x14ac:dyDescent="0.2">
      <c r="A49" s="397"/>
      <c r="B49" s="371" t="str">
        <f>RasF!B95</f>
        <v>Rashodi vezani za stanovanje i kom. pogodnosti koji nisu drugdje svrstani</v>
      </c>
      <c r="C49" s="371"/>
      <c r="D49" s="371"/>
      <c r="E49" s="371"/>
      <c r="F49" s="371"/>
      <c r="G49" s="371"/>
      <c r="H49" s="371"/>
      <c r="I49" s="113">
        <f>RasF!C95</f>
        <v>84</v>
      </c>
      <c r="J49" s="114">
        <f>RasF!D95</f>
        <v>0</v>
      </c>
      <c r="K49" s="115">
        <f>RasF!E95</f>
        <v>0</v>
      </c>
    </row>
    <row r="50" spans="1:11" ht="12.95" customHeight="1" x14ac:dyDescent="0.2">
      <c r="A50" s="397"/>
      <c r="B50" s="371" t="str">
        <f>RasF!B121</f>
        <v>Obrazovanje (AOP 111+114+117+118+121 do 124)</v>
      </c>
      <c r="C50" s="371"/>
      <c r="D50" s="371"/>
      <c r="E50" s="371"/>
      <c r="F50" s="371"/>
      <c r="G50" s="371"/>
      <c r="H50" s="371"/>
      <c r="I50" s="113">
        <f>RasF!C121</f>
        <v>110</v>
      </c>
      <c r="J50" s="114">
        <f>RasF!D121</f>
        <v>2304933</v>
      </c>
      <c r="K50" s="115">
        <f>RasF!E121</f>
        <v>1597847</v>
      </c>
    </row>
    <row r="51" spans="1:11" ht="12.95" customHeight="1" x14ac:dyDescent="0.2">
      <c r="A51" s="398"/>
      <c r="B51" s="402" t="str">
        <f>RasF!B148</f>
        <v>Kontrolni zbroj (AOP 001+018+024+031+071+078+085+103+110+125)</v>
      </c>
      <c r="C51" s="402"/>
      <c r="D51" s="402"/>
      <c r="E51" s="402"/>
      <c r="F51" s="402"/>
      <c r="G51" s="402"/>
      <c r="H51" s="402"/>
      <c r="I51" s="116">
        <f>RasF!C148</f>
        <v>137</v>
      </c>
      <c r="J51" s="117">
        <f>RasF!D148</f>
        <v>78553640</v>
      </c>
      <c r="K51" s="118">
        <f>RasF!E148</f>
        <v>37449839</v>
      </c>
    </row>
    <row r="52" spans="1:11" ht="12.95" customHeight="1" x14ac:dyDescent="0.2">
      <c r="A52" s="396" t="s">
        <v>2752</v>
      </c>
      <c r="B52" s="409" t="str">
        <f>PVRIO!B12</f>
        <v>Promjene u vrijednosti i obujmu imovine (AOP 002+018)</v>
      </c>
      <c r="C52" s="409"/>
      <c r="D52" s="409"/>
      <c r="E52" s="409"/>
      <c r="F52" s="409"/>
      <c r="G52" s="409"/>
      <c r="H52" s="409"/>
      <c r="I52" s="110">
        <f>PVRIO!C12</f>
        <v>1</v>
      </c>
      <c r="J52" s="111">
        <f>PVRIO!D12</f>
        <v>0</v>
      </c>
      <c r="K52" s="112">
        <f>PVRIO!E12</f>
        <v>158804</v>
      </c>
    </row>
    <row r="53" spans="1:11" ht="12.95" customHeight="1" x14ac:dyDescent="0.2">
      <c r="A53" s="397"/>
      <c r="B53" s="406" t="str">
        <f>PVRIO!B29</f>
        <v>Promjene u obujmu imovine (AOP 019+026)</v>
      </c>
      <c r="C53" s="406"/>
      <c r="D53" s="406"/>
      <c r="E53" s="406"/>
      <c r="F53" s="406"/>
      <c r="G53" s="406"/>
      <c r="H53" s="406"/>
      <c r="I53" s="113">
        <f>PVRIO!C29</f>
        <v>18</v>
      </c>
      <c r="J53" s="114">
        <f>PVRIO!D29</f>
        <v>0</v>
      </c>
      <c r="K53" s="115">
        <f>PVRIO!E29</f>
        <v>158804</v>
      </c>
    </row>
    <row r="54" spans="1:11" ht="12.95" customHeight="1" x14ac:dyDescent="0.2">
      <c r="A54" s="397"/>
      <c r="B54" s="406" t="str">
        <f>PVRIO!B45</f>
        <v>Promjene u vrijednosti (revalorizacija) i obujmu obveza (AOP 035+040)</v>
      </c>
      <c r="C54" s="406"/>
      <c r="D54" s="406"/>
      <c r="E54" s="406"/>
      <c r="F54" s="406"/>
      <c r="G54" s="406"/>
      <c r="H54" s="406"/>
      <c r="I54" s="113">
        <f>PVRIO!C45</f>
        <v>34</v>
      </c>
      <c r="J54" s="114">
        <f>PVRIO!D45</f>
        <v>0</v>
      </c>
      <c r="K54" s="115">
        <f>PVRIO!E45</f>
        <v>0</v>
      </c>
    </row>
    <row r="55" spans="1:11" ht="12.95" customHeight="1" x14ac:dyDescent="0.2">
      <c r="A55" s="398"/>
      <c r="B55" s="407" t="str">
        <f>PVRIO!B51</f>
        <v>Promjene u obujmu obveza (AOP 041 do 044)</v>
      </c>
      <c r="C55" s="407"/>
      <c r="D55" s="407"/>
      <c r="E55" s="407"/>
      <c r="F55" s="407"/>
      <c r="G55" s="407"/>
      <c r="H55" s="407"/>
      <c r="I55" s="116">
        <f>PVRIO!C51</f>
        <v>40</v>
      </c>
      <c r="J55" s="117">
        <f>PVRIO!D51</f>
        <v>0</v>
      </c>
      <c r="K55" s="118">
        <f>PVRIO!E51</f>
        <v>0</v>
      </c>
    </row>
    <row r="56" spans="1:11" ht="12.95" customHeight="1" x14ac:dyDescent="0.2">
      <c r="A56" s="396" t="s">
        <v>2754</v>
      </c>
      <c r="B56" s="409" t="str">
        <f>Obv!B12</f>
        <v>Stanje obveza 1. siječnja (=AOP 036* iz Izvještaja o obvezama za prethodnu godinu)</v>
      </c>
      <c r="C56" s="409"/>
      <c r="D56" s="409"/>
      <c r="E56" s="409"/>
      <c r="F56" s="409"/>
      <c r="G56" s="409"/>
      <c r="H56" s="409"/>
      <c r="I56" s="110">
        <f>Obv!C12</f>
        <v>1</v>
      </c>
      <c r="J56" s="111" t="s">
        <v>4064</v>
      </c>
      <c r="K56" s="112">
        <f>Obv!D12</f>
        <v>15330480</v>
      </c>
    </row>
    <row r="57" spans="1:11" ht="12.95" customHeight="1" x14ac:dyDescent="0.2">
      <c r="A57" s="397"/>
      <c r="B57" s="371" t="str">
        <f>Obv!B47</f>
        <v>Stanje obveza na kraju izvještajnog razdoblja (AOP 001+002-019) i (AOP 037+090)</v>
      </c>
      <c r="C57" s="371"/>
      <c r="D57" s="371"/>
      <c r="E57" s="371"/>
      <c r="F57" s="371"/>
      <c r="G57" s="371"/>
      <c r="H57" s="371"/>
      <c r="I57" s="113">
        <f>Obv!C47</f>
        <v>36</v>
      </c>
      <c r="J57" s="114" t="s">
        <v>4064</v>
      </c>
      <c r="K57" s="115">
        <f>Obv!D47</f>
        <v>14653936</v>
      </c>
    </row>
    <row r="58" spans="1:11" ht="12.95" customHeight="1" x14ac:dyDescent="0.2">
      <c r="A58" s="397"/>
      <c r="B58" s="371" t="str">
        <f>Obv!B48</f>
        <v>Stanje dospjelih obveza na kraju izvještajnog razdoblja (AOP 038+043+079+084)</v>
      </c>
      <c r="C58" s="371"/>
      <c r="D58" s="371"/>
      <c r="E58" s="371"/>
      <c r="F58" s="371"/>
      <c r="G58" s="371"/>
      <c r="H58" s="371"/>
      <c r="I58" s="113">
        <f>Obv!C48</f>
        <v>37</v>
      </c>
      <c r="J58" s="114" t="s">
        <v>4064</v>
      </c>
      <c r="K58" s="115">
        <f>Obv!D48</f>
        <v>840248</v>
      </c>
    </row>
    <row r="59" spans="1:11" ht="12.95" customHeight="1" x14ac:dyDescent="0.2">
      <c r="A59" s="398"/>
      <c r="B59" s="402" t="str">
        <f>Obv!B101</f>
        <v>Stanje nedospjelih obveza na kraju izvještajnog razdoblja (AOP 091 do 094)</v>
      </c>
      <c r="C59" s="402"/>
      <c r="D59" s="402"/>
      <c r="E59" s="402"/>
      <c r="F59" s="402"/>
      <c r="G59" s="402"/>
      <c r="H59" s="402"/>
      <c r="I59" s="116">
        <f>Obv!C101</f>
        <v>90</v>
      </c>
      <c r="J59" s="117" t="s">
        <v>4064</v>
      </c>
      <c r="K59" s="118">
        <f>Obv!D101</f>
        <v>13813688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03" t="str">
        <f xml:space="preserve"> "Verzija Excel datoteke: " &amp; MID(Skriveni!K31,1,1) &amp; "." &amp; MID(Skriveni!K31,2,1) &amp; "." &amp; MID(Skriveni!K31,3,1) &amp; "."</f>
        <v>Verzija Excel datoteke: 6.0.2.</v>
      </c>
      <c r="K61" s="403"/>
    </row>
    <row r="62" spans="1:11" ht="53.25" customHeight="1" x14ac:dyDescent="0.2">
      <c r="A62" s="19"/>
      <c r="B62" s="19"/>
      <c r="C62" s="19"/>
      <c r="D62" s="19"/>
      <c r="E62" s="19"/>
      <c r="F62" s="19"/>
      <c r="G62" s="20"/>
      <c r="H62" s="19"/>
      <c r="I62" s="19"/>
      <c r="J62" s="19"/>
      <c r="K62" s="19"/>
    </row>
    <row r="63" spans="1:11" ht="21.75" customHeight="1" x14ac:dyDescent="0.2">
      <c r="A63" s="399" t="s">
        <v>4134</v>
      </c>
      <c r="B63" s="399"/>
      <c r="C63" s="399"/>
      <c r="D63" s="399"/>
      <c r="E63" s="16"/>
      <c r="F63" s="21"/>
      <c r="G63" s="16"/>
      <c r="H63" s="400" t="s">
        <v>3800</v>
      </c>
      <c r="I63" s="401"/>
      <c r="J63" s="401"/>
      <c r="K63" s="401"/>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H31:K31"/>
    <mergeCell ref="C33:D33"/>
    <mergeCell ref="H33:K33"/>
    <mergeCell ref="H29:K29"/>
    <mergeCell ref="C31:D31"/>
    <mergeCell ref="B57:H57"/>
    <mergeCell ref="B41:H41"/>
    <mergeCell ref="B42:H42"/>
    <mergeCell ref="B43:H43"/>
    <mergeCell ref="B39:H39"/>
    <mergeCell ref="B46:H46"/>
    <mergeCell ref="B56:H56"/>
    <mergeCell ref="B50:H50"/>
    <mergeCell ref="B49:H49"/>
    <mergeCell ref="B53:H53"/>
    <mergeCell ref="B52:H52"/>
    <mergeCell ref="B51:H51"/>
    <mergeCell ref="B40:H40"/>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C27:D27"/>
    <mergeCell ref="B48:H48"/>
    <mergeCell ref="J8:K8"/>
    <mergeCell ref="C18:K18"/>
    <mergeCell ref="C20:K20"/>
    <mergeCell ref="C12:G12"/>
    <mergeCell ref="B10:I10"/>
    <mergeCell ref="C16:K16"/>
    <mergeCell ref="C22:K22"/>
    <mergeCell ref="H25:K25"/>
    <mergeCell ref="D24:F24"/>
    <mergeCell ref="C25:D25"/>
    <mergeCell ref="C29:D29"/>
    <mergeCell ref="H35:K35"/>
    <mergeCell ref="H27:I27"/>
    <mergeCell ref="B38:H38"/>
    <mergeCell ref="A4:K4"/>
    <mergeCell ref="A5:K5"/>
    <mergeCell ref="J6:K6"/>
    <mergeCell ref="A1:B1"/>
    <mergeCell ref="B14:G14"/>
    <mergeCell ref="C8:H8"/>
    <mergeCell ref="D6:E6"/>
    <mergeCell ref="J1:K1"/>
    <mergeCell ref="G1:I1"/>
    <mergeCell ref="E1:F1"/>
    <mergeCell ref="C1:D1"/>
    <mergeCell ref="J2:K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zoomScale="130" zoomScaleNormal="130" workbookViewId="0">
      <pane ySplit="1" topLeftCell="A36" activePane="bottomLeft" state="frozen"/>
      <selection pane="bottomLeft" activeCell="E75" sqref="E75"/>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19" t="s">
        <v>1929</v>
      </c>
      <c r="B1" s="420"/>
      <c r="C1" s="423" t="s">
        <v>3959</v>
      </c>
      <c r="D1" s="424"/>
      <c r="E1" s="424"/>
      <c r="F1" s="424"/>
    </row>
    <row r="2" spans="1:7" s="23" customFormat="1" ht="39.950000000000003" customHeight="1" thickBot="1" x14ac:dyDescent="0.25">
      <c r="A2" s="425" t="s">
        <v>2486</v>
      </c>
      <c r="B2" s="418"/>
      <c r="C2" s="418"/>
      <c r="D2" s="426"/>
      <c r="E2" s="421" t="s">
        <v>384</v>
      </c>
      <c r="F2" s="422"/>
    </row>
    <row r="3" spans="1:7" s="262" customFormat="1" ht="30" customHeight="1" x14ac:dyDescent="0.2">
      <c r="A3" s="417" t="str">
        <f>"za razdoblje "&amp;IF(RefStr!K10="","________________",TEXT(RefStr!K10,"d. mmmm yyyy.")&amp;" do "&amp;IF(RefStr!K12="","______________",TEXT(RefStr!K12,"d. mmmm yyyy.")))</f>
        <v>za razdoblje 1. siječanj 2020. do 31. prosinac 2020.</v>
      </c>
      <c r="B3" s="418"/>
      <c r="C3" s="418"/>
      <c r="D3" s="418"/>
      <c r="E3" s="55"/>
      <c r="F3" s="55"/>
    </row>
    <row r="4" spans="1:7" s="23" customFormat="1" ht="15" customHeight="1" x14ac:dyDescent="0.2">
      <c r="A4" s="36" t="s">
        <v>1818</v>
      </c>
      <c r="B4" s="431" t="str">
        <f>"RKP: "&amp;IF(RefStr!B6&lt;&gt;"",TEXT(INT(VALUE(RefStr!B6)),"00000"),"_____"&amp;",  "&amp;"MB: "&amp;IF(RefStr!B8&lt;&gt;"",TEXT(INT(VALUE(RefStr!B8)),"00000000"),"________")&amp;"  OIB: "&amp;IF(RefStr!K14&lt;&gt;"",RefStr!K14,"___________"))</f>
        <v>RKP: 26580</v>
      </c>
      <c r="C4" s="432"/>
      <c r="D4" s="432"/>
      <c r="E4" s="433">
        <f>SUM(Skriveni!G2:G976)</f>
        <v>1487454710.3510013</v>
      </c>
      <c r="F4" s="434"/>
    </row>
    <row r="5" spans="1:7" s="23" customFormat="1" ht="15" customHeight="1" x14ac:dyDescent="0.2">
      <c r="B5" s="431" t="str">
        <f>"Naziv: "&amp;IF(RefStr!B10&lt;&gt;"",RefStr!B10,"_______________________________________")</f>
        <v>Naziv: LIČKO-SENJSKA ŽUPANIJA</v>
      </c>
      <c r="C5" s="432"/>
      <c r="D5" s="432"/>
      <c r="E5" s="435" t="s">
        <v>2998</v>
      </c>
      <c r="F5" s="435"/>
    </row>
    <row r="6" spans="1:7" s="23" customFormat="1" ht="15" customHeight="1" x14ac:dyDescent="0.2">
      <c r="A6" s="24"/>
      <c r="B6" s="427" t="str">
        <f xml:space="preserve"> "Razina: " &amp; RefStr!B16 &amp; ", Razdjel: " &amp; TEXT(INT(VALUE(RefStr!B20)), "000")</f>
        <v>Razina: 22, Razdjel: 000</v>
      </c>
      <c r="C6" s="428"/>
      <c r="D6" s="428"/>
      <c r="E6" s="428"/>
      <c r="F6" s="428"/>
    </row>
    <row r="7" spans="1:7" s="23" customFormat="1" ht="15" customHeight="1" x14ac:dyDescent="0.2">
      <c r="A7" s="24"/>
      <c r="B7" s="427" t="str">
        <f>"Djelatnost: " &amp; RefStr!B18 &amp; " " &amp; RefStr!C18</f>
        <v>Djelatnost: 8411 Opće djelatnosti javne uprave</v>
      </c>
      <c r="C7" s="428"/>
      <c r="D7" s="428"/>
      <c r="E7" s="428"/>
      <c r="F7" s="428"/>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7" t="s">
        <v>1472</v>
      </c>
      <c r="B11" s="438"/>
      <c r="C11" s="321"/>
      <c r="D11" s="141"/>
      <c r="E11" s="141"/>
      <c r="F11" s="142"/>
    </row>
    <row r="12" spans="1:7" s="8" customFormat="1" x14ac:dyDescent="0.2">
      <c r="A12" s="143">
        <v>6</v>
      </c>
      <c r="B12" s="144" t="s">
        <v>1473</v>
      </c>
      <c r="C12" s="317">
        <v>1</v>
      </c>
      <c r="D12" s="145">
        <f>D13+D50+D56+D85+D116+D134+D141+D147</f>
        <v>115950485</v>
      </c>
      <c r="E12" s="145">
        <f>E13+E50+E56+E85+E116+E134+E141+E147</f>
        <v>80990095</v>
      </c>
      <c r="F12" s="146">
        <f>IF(D12&lt;&gt;0,IF(E12/D12&gt;=100,"&gt;&gt;100",E12/D12*100),"-")</f>
        <v>69.848862641669854</v>
      </c>
    </row>
    <row r="13" spans="1:7" s="8" customFormat="1" x14ac:dyDescent="0.2">
      <c r="A13" s="143">
        <v>61</v>
      </c>
      <c r="B13" s="144" t="s">
        <v>4053</v>
      </c>
      <c r="C13" s="317">
        <v>2</v>
      </c>
      <c r="D13" s="145">
        <f>D14+D23+D29+D35+D43+D46</f>
        <v>27010506</v>
      </c>
      <c r="E13" s="145">
        <f>E14+E23+E29+E35+E43+E46</f>
        <v>24253855</v>
      </c>
      <c r="F13" s="146">
        <f>IF(D13&lt;&gt;0,IF(E13/D13&gt;=100,"&gt;&gt;100",E13/D13*100),"-")</f>
        <v>89.794152690068074</v>
      </c>
    </row>
    <row r="14" spans="1:7" s="8" customFormat="1" x14ac:dyDescent="0.2">
      <c r="A14" s="143">
        <v>611</v>
      </c>
      <c r="B14" s="144" t="s">
        <v>900</v>
      </c>
      <c r="C14" s="317">
        <v>3</v>
      </c>
      <c r="D14" s="145">
        <f>SUM(D15:D20)-D21-D22</f>
        <v>24869087</v>
      </c>
      <c r="E14" s="145">
        <f>SUM(E15:E20)-E21-E22</f>
        <v>22081294</v>
      </c>
      <c r="F14" s="146">
        <f t="shared" ref="F14:F77" si="0">IF(D14&lt;&gt;0,IF(E14/D14&gt;=100,"&gt;&gt;100",E14/D14*100),"-")</f>
        <v>88.790127277290082</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v>24869087</v>
      </c>
      <c r="E16" s="147">
        <v>23840599</v>
      </c>
      <c r="F16" s="146">
        <f t="shared" si="0"/>
        <v>95.864391804974574</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v>1759305</v>
      </c>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114841</v>
      </c>
      <c r="E29" s="145">
        <f>SUM(E30:E34)</f>
        <v>28728</v>
      </c>
      <c r="F29" s="148">
        <f t="shared" si="0"/>
        <v>25.015456152419429</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v>114841</v>
      </c>
      <c r="E31" s="147">
        <v>28728</v>
      </c>
      <c r="F31" s="146">
        <f t="shared" si="0"/>
        <v>25.015456152419429</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2026578</v>
      </c>
      <c r="E35" s="145">
        <f>SUM(E36:E42)</f>
        <v>2143833</v>
      </c>
      <c r="F35" s="148">
        <f t="shared" si="0"/>
        <v>105.78586168408026</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v>1972678</v>
      </c>
      <c r="E39" s="147">
        <v>2112433</v>
      </c>
      <c r="F39" s="146">
        <f t="shared" si="0"/>
        <v>107.08453178876634</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v>53900</v>
      </c>
      <c r="E41" s="147">
        <v>31400</v>
      </c>
      <c r="F41" s="146">
        <f t="shared" si="0"/>
        <v>58.256029684601117</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83354830</v>
      </c>
      <c r="E56" s="145">
        <f>E57+E60+E65+E68+E71+E74+E77+E80</f>
        <v>52333197</v>
      </c>
      <c r="F56" s="148">
        <f t="shared" si="0"/>
        <v>62.783640732036758</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6023850</v>
      </c>
      <c r="E65" s="145">
        <f>SUM(E66:E67)</f>
        <v>14086423</v>
      </c>
      <c r="F65" s="148">
        <f t="shared" si="0"/>
        <v>233.84418602720851</v>
      </c>
    </row>
    <row r="66" spans="1:6" s="8" customFormat="1" x14ac:dyDescent="0.2">
      <c r="A66" s="143">
        <v>6331</v>
      </c>
      <c r="B66" s="144" t="s">
        <v>4115</v>
      </c>
      <c r="C66" s="317">
        <v>55</v>
      </c>
      <c r="D66" s="147">
        <v>5978850</v>
      </c>
      <c r="E66" s="147">
        <v>14086423</v>
      </c>
      <c r="F66" s="146">
        <f t="shared" si="0"/>
        <v>235.60422154762205</v>
      </c>
    </row>
    <row r="67" spans="1:6" s="8" customFormat="1" x14ac:dyDescent="0.2">
      <c r="A67" s="143">
        <v>6332</v>
      </c>
      <c r="B67" s="144" t="s">
        <v>4116</v>
      </c>
      <c r="C67" s="317">
        <v>56</v>
      </c>
      <c r="D67" s="147">
        <v>45000</v>
      </c>
      <c r="E67" s="147"/>
      <c r="F67" s="146">
        <f t="shared" si="0"/>
        <v>0</v>
      </c>
    </row>
    <row r="68" spans="1:6" s="8" customFormat="1" x14ac:dyDescent="0.2">
      <c r="A68" s="143">
        <v>634</v>
      </c>
      <c r="B68" s="144" t="s">
        <v>1480</v>
      </c>
      <c r="C68" s="317">
        <v>57</v>
      </c>
      <c r="D68" s="145">
        <f>SUM(D69:D70)</f>
        <v>0</v>
      </c>
      <c r="E68" s="145">
        <f>SUM(E69:E70)</f>
        <v>2734</v>
      </c>
      <c r="F68" s="148" t="str">
        <f t="shared" si="0"/>
        <v>-</v>
      </c>
    </row>
    <row r="69" spans="1:6" s="8" customFormat="1" x14ac:dyDescent="0.2">
      <c r="A69" s="143">
        <v>6341</v>
      </c>
      <c r="B69" s="144" t="s">
        <v>4117</v>
      </c>
      <c r="C69" s="317">
        <v>58</v>
      </c>
      <c r="D69" s="147"/>
      <c r="E69" s="147">
        <v>2734</v>
      </c>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29046351</v>
      </c>
      <c r="E71" s="145">
        <f>SUM(E72:E73)</f>
        <v>31781140</v>
      </c>
      <c r="F71" s="148">
        <f t="shared" si="0"/>
        <v>109.41525839166511</v>
      </c>
    </row>
    <row r="72" spans="1:6" s="8" customFormat="1" x14ac:dyDescent="0.2">
      <c r="A72" s="143">
        <v>6351</v>
      </c>
      <c r="B72" s="144" t="s">
        <v>3902</v>
      </c>
      <c r="C72" s="317">
        <v>61</v>
      </c>
      <c r="D72" s="147">
        <v>29046351</v>
      </c>
      <c r="E72" s="147">
        <v>31781140</v>
      </c>
      <c r="F72" s="146">
        <f t="shared" si="0"/>
        <v>109.41525839166511</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48284629</v>
      </c>
      <c r="E77" s="145">
        <f>SUM(E78:E79)</f>
        <v>6462900</v>
      </c>
      <c r="F77" s="148">
        <f t="shared" si="0"/>
        <v>13.385004987819208</v>
      </c>
    </row>
    <row r="78" spans="1:6" s="8" customFormat="1" x14ac:dyDescent="0.2">
      <c r="A78" s="143" t="s">
        <v>3230</v>
      </c>
      <c r="B78" s="144" t="s">
        <v>1484</v>
      </c>
      <c r="C78" s="317">
        <v>67</v>
      </c>
      <c r="D78" s="147">
        <v>48284629</v>
      </c>
      <c r="E78" s="147">
        <v>6435707</v>
      </c>
      <c r="F78" s="146">
        <f t="shared" ref="F78:F141" si="1">IF(D78&lt;&gt;0,IF(E78/D78&gt;=100,"&gt;&gt;100",E78/D78*100),"-")</f>
        <v>13.328686858088936</v>
      </c>
    </row>
    <row r="79" spans="1:6" s="8" customFormat="1" x14ac:dyDescent="0.2">
      <c r="A79" s="143" t="s">
        <v>3231</v>
      </c>
      <c r="B79" s="144" t="s">
        <v>1485</v>
      </c>
      <c r="C79" s="317">
        <v>68</v>
      </c>
      <c r="D79" s="147"/>
      <c r="E79" s="147">
        <v>27193</v>
      </c>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3715974</v>
      </c>
      <c r="E85" s="145">
        <f>E86+E94+E101+E109</f>
        <v>2544307</v>
      </c>
      <c r="F85" s="148">
        <f t="shared" si="1"/>
        <v>68.469451077967719</v>
      </c>
    </row>
    <row r="86" spans="1:6" s="8" customFormat="1" x14ac:dyDescent="0.2">
      <c r="A86" s="143">
        <v>641</v>
      </c>
      <c r="B86" s="144" t="s">
        <v>1493</v>
      </c>
      <c r="C86" s="317">
        <v>75</v>
      </c>
      <c r="D86" s="145">
        <f>SUM(D87:D93)</f>
        <v>137</v>
      </c>
      <c r="E86" s="145">
        <f>SUM(E87:E93)</f>
        <v>159</v>
      </c>
      <c r="F86" s="148">
        <f t="shared" si="1"/>
        <v>116.05839416058394</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137</v>
      </c>
      <c r="E88" s="147">
        <v>159</v>
      </c>
      <c r="F88" s="146">
        <f t="shared" si="1"/>
        <v>116.05839416058394</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3715837</v>
      </c>
      <c r="E94" s="145">
        <f>SUM(E95:E100)</f>
        <v>2544148</v>
      </c>
      <c r="F94" s="148">
        <f t="shared" si="1"/>
        <v>68.467696510907231</v>
      </c>
    </row>
    <row r="95" spans="1:6" s="8" customFormat="1" x14ac:dyDescent="0.2">
      <c r="A95" s="143">
        <v>6421</v>
      </c>
      <c r="B95" s="144" t="s">
        <v>4131</v>
      </c>
      <c r="C95" s="317">
        <v>84</v>
      </c>
      <c r="D95" s="147">
        <v>2658358</v>
      </c>
      <c r="E95" s="147">
        <v>1864594</v>
      </c>
      <c r="F95" s="146">
        <f t="shared" si="1"/>
        <v>70.140816248225406</v>
      </c>
    </row>
    <row r="96" spans="1:6" s="8" customFormat="1" x14ac:dyDescent="0.2">
      <c r="A96" s="143">
        <v>6422</v>
      </c>
      <c r="B96" s="144" t="s">
        <v>2006</v>
      </c>
      <c r="C96" s="317">
        <v>85</v>
      </c>
      <c r="D96" s="147">
        <v>705103</v>
      </c>
      <c r="E96" s="147">
        <v>391292</v>
      </c>
      <c r="F96" s="146">
        <f t="shared" si="1"/>
        <v>55.494303669109335</v>
      </c>
    </row>
    <row r="97" spans="1:6" s="8" customFormat="1" x14ac:dyDescent="0.2">
      <c r="A97" s="143">
        <v>6423</v>
      </c>
      <c r="B97" s="144" t="s">
        <v>3745</v>
      </c>
      <c r="C97" s="317">
        <v>86</v>
      </c>
      <c r="D97" s="147">
        <v>183053</v>
      </c>
      <c r="E97" s="147">
        <v>131465</v>
      </c>
      <c r="F97" s="146">
        <f t="shared" si="1"/>
        <v>71.817998066133853</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v>169323</v>
      </c>
      <c r="E100" s="147">
        <v>156797</v>
      </c>
      <c r="F100" s="146">
        <f t="shared" si="1"/>
        <v>92.602304471335856</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1829695</v>
      </c>
      <c r="E116" s="145">
        <f>E117+E122+E130</f>
        <v>1668361</v>
      </c>
      <c r="F116" s="148">
        <f t="shared" si="1"/>
        <v>91.182464837035681</v>
      </c>
    </row>
    <row r="117" spans="1:6" s="8" customFormat="1" x14ac:dyDescent="0.2">
      <c r="A117" s="143">
        <v>651</v>
      </c>
      <c r="B117" s="144" t="s">
        <v>178</v>
      </c>
      <c r="C117" s="317">
        <v>106</v>
      </c>
      <c r="D117" s="145">
        <f>SUM(D118:D121)</f>
        <v>1315299</v>
      </c>
      <c r="E117" s="145">
        <f>SUM(E118:E121)</f>
        <v>1068714</v>
      </c>
      <c r="F117" s="148">
        <f t="shared" si="1"/>
        <v>81.252551701172123</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v>776156</v>
      </c>
      <c r="E119" s="147">
        <v>648495</v>
      </c>
      <c r="F119" s="146">
        <f t="shared" si="1"/>
        <v>83.552146733388639</v>
      </c>
    </row>
    <row r="120" spans="1:6" s="8" customFormat="1" x14ac:dyDescent="0.2">
      <c r="A120" s="143">
        <v>6513</v>
      </c>
      <c r="B120" s="144" t="s">
        <v>2842</v>
      </c>
      <c r="C120" s="317">
        <v>109</v>
      </c>
      <c r="D120" s="147">
        <v>539143</v>
      </c>
      <c r="E120" s="147">
        <v>420219</v>
      </c>
      <c r="F120" s="146">
        <f t="shared" si="1"/>
        <v>77.942030222037559</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514396</v>
      </c>
      <c r="E122" s="145">
        <f>SUM(E123:E129)</f>
        <v>599647</v>
      </c>
      <c r="F122" s="148">
        <f t="shared" si="1"/>
        <v>116.57302933926393</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514396</v>
      </c>
      <c r="E127" s="147">
        <v>599647</v>
      </c>
      <c r="F127" s="146">
        <f t="shared" si="1"/>
        <v>116.57302933926393</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39480</v>
      </c>
      <c r="E134" s="145">
        <f>E135+E138</f>
        <v>190375</v>
      </c>
      <c r="F134" s="148">
        <f t="shared" si="1"/>
        <v>482.20618034447824</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c r="E137" s="147"/>
      <c r="F137" s="146" t="str">
        <f t="shared" si="1"/>
        <v>-</v>
      </c>
    </row>
    <row r="138" spans="1:6" s="8" customFormat="1" x14ac:dyDescent="0.2">
      <c r="A138" s="143">
        <v>663</v>
      </c>
      <c r="B138" s="149" t="s">
        <v>182</v>
      </c>
      <c r="C138" s="317">
        <v>127</v>
      </c>
      <c r="D138" s="145">
        <f>SUM(D139:D140)</f>
        <v>39480</v>
      </c>
      <c r="E138" s="145">
        <f>SUM(E139:E140)</f>
        <v>190375</v>
      </c>
      <c r="F138" s="148">
        <f t="shared" si="1"/>
        <v>482.20618034447824</v>
      </c>
    </row>
    <row r="139" spans="1:6" s="8" customFormat="1" x14ac:dyDescent="0.2">
      <c r="A139" s="143">
        <v>6631</v>
      </c>
      <c r="B139" s="144" t="s">
        <v>762</v>
      </c>
      <c r="C139" s="317">
        <v>128</v>
      </c>
      <c r="D139" s="147">
        <v>39480</v>
      </c>
      <c r="E139" s="147">
        <v>190375</v>
      </c>
      <c r="F139" s="146">
        <f t="shared" si="1"/>
        <v>482.20618034447824</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17">
        <v>132</v>
      </c>
      <c r="D143" s="147"/>
      <c r="E143" s="147"/>
      <c r="F143" s="146" t="str">
        <f t="shared" si="2"/>
        <v>-</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104566820</v>
      </c>
      <c r="E159" s="145">
        <f>E160+E171+E204+E223+E232+E257+E268</f>
        <v>66447299</v>
      </c>
      <c r="F159" s="148">
        <f t="shared" si="2"/>
        <v>63.545299551043058</v>
      </c>
    </row>
    <row r="160" spans="1:6" s="8" customFormat="1" x14ac:dyDescent="0.2">
      <c r="A160" s="143">
        <v>31</v>
      </c>
      <c r="B160" s="144" t="s">
        <v>187</v>
      </c>
      <c r="C160" s="317">
        <v>149</v>
      </c>
      <c r="D160" s="145">
        <f>D161+D166+D167</f>
        <v>9787681</v>
      </c>
      <c r="E160" s="145">
        <f>E161+E166+E167</f>
        <v>15048142</v>
      </c>
      <c r="F160" s="148">
        <f t="shared" si="2"/>
        <v>153.74573405079303</v>
      </c>
    </row>
    <row r="161" spans="1:6" s="8" customFormat="1" x14ac:dyDescent="0.2">
      <c r="A161" s="143">
        <v>311</v>
      </c>
      <c r="B161" s="144" t="s">
        <v>188</v>
      </c>
      <c r="C161" s="317">
        <v>150</v>
      </c>
      <c r="D161" s="145">
        <f>SUM(D162:D165)</f>
        <v>7969383</v>
      </c>
      <c r="E161" s="145">
        <f>SUM(E162:E165)</f>
        <v>12454033</v>
      </c>
      <c r="F161" s="148">
        <f t="shared" si="2"/>
        <v>156.2734906830303</v>
      </c>
    </row>
    <row r="162" spans="1:6" s="8" customFormat="1" x14ac:dyDescent="0.2">
      <c r="A162" s="143">
        <v>3111</v>
      </c>
      <c r="B162" s="144" t="s">
        <v>142</v>
      </c>
      <c r="C162" s="317">
        <v>151</v>
      </c>
      <c r="D162" s="147">
        <v>7969383</v>
      </c>
      <c r="E162" s="147">
        <v>12454033</v>
      </c>
      <c r="F162" s="146">
        <f t="shared" si="2"/>
        <v>156.2734906830303</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509820</v>
      </c>
      <c r="E166" s="147">
        <v>574462</v>
      </c>
      <c r="F166" s="146">
        <f t="shared" si="2"/>
        <v>112.67937703503196</v>
      </c>
    </row>
    <row r="167" spans="1:6" s="8" customFormat="1" x14ac:dyDescent="0.2">
      <c r="A167" s="143">
        <v>313</v>
      </c>
      <c r="B167" s="144" t="s">
        <v>3255</v>
      </c>
      <c r="C167" s="317">
        <v>156</v>
      </c>
      <c r="D167" s="145">
        <f>SUM(D168:D170)</f>
        <v>1308478</v>
      </c>
      <c r="E167" s="145">
        <f>SUM(E168:E170)</f>
        <v>2019647</v>
      </c>
      <c r="F167" s="148">
        <f t="shared" si="2"/>
        <v>154.35085649128223</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1297268</v>
      </c>
      <c r="E169" s="147">
        <v>2019647</v>
      </c>
      <c r="F169" s="146">
        <f t="shared" si="2"/>
        <v>155.68463879475945</v>
      </c>
    </row>
    <row r="170" spans="1:6" s="8" customFormat="1" x14ac:dyDescent="0.2">
      <c r="A170" s="143">
        <v>3133</v>
      </c>
      <c r="B170" s="144" t="s">
        <v>22</v>
      </c>
      <c r="C170" s="317">
        <v>159</v>
      </c>
      <c r="D170" s="147">
        <v>11210</v>
      </c>
      <c r="E170" s="147"/>
      <c r="F170" s="146">
        <f t="shared" si="2"/>
        <v>0</v>
      </c>
    </row>
    <row r="171" spans="1:6" s="8" customFormat="1" x14ac:dyDescent="0.2">
      <c r="A171" s="143">
        <v>32</v>
      </c>
      <c r="B171" s="144" t="s">
        <v>189</v>
      </c>
      <c r="C171" s="317">
        <v>160</v>
      </c>
      <c r="D171" s="145">
        <f>D172+D177+D185+D195+D196</f>
        <v>44890803</v>
      </c>
      <c r="E171" s="145">
        <f>E172+E177+E185+E195+E196</f>
        <v>6411773</v>
      </c>
      <c r="F171" s="148">
        <f t="shared" si="2"/>
        <v>14.283043678234048</v>
      </c>
    </row>
    <row r="172" spans="1:6" s="8" customFormat="1" x14ac:dyDescent="0.2">
      <c r="A172" s="143">
        <v>321</v>
      </c>
      <c r="B172" s="144" t="s">
        <v>2403</v>
      </c>
      <c r="C172" s="317">
        <v>161</v>
      </c>
      <c r="D172" s="145">
        <f>SUM(D173:D176)</f>
        <v>220224</v>
      </c>
      <c r="E172" s="145">
        <f>SUM(E173:E176)</f>
        <v>276921</v>
      </c>
      <c r="F172" s="148">
        <f t="shared" si="2"/>
        <v>125.74515039232782</v>
      </c>
    </row>
    <row r="173" spans="1:6" s="8" customFormat="1" x14ac:dyDescent="0.2">
      <c r="A173" s="143">
        <v>3211</v>
      </c>
      <c r="B173" s="144" t="s">
        <v>3882</v>
      </c>
      <c r="C173" s="317">
        <v>162</v>
      </c>
      <c r="D173" s="147">
        <v>33536</v>
      </c>
      <c r="E173" s="147">
        <v>26579</v>
      </c>
      <c r="F173" s="146">
        <f t="shared" si="2"/>
        <v>79.255128816793899</v>
      </c>
    </row>
    <row r="174" spans="1:6" s="8" customFormat="1" x14ac:dyDescent="0.2">
      <c r="A174" s="143">
        <v>3212</v>
      </c>
      <c r="B174" s="144" t="s">
        <v>833</v>
      </c>
      <c r="C174" s="317">
        <v>163</v>
      </c>
      <c r="D174" s="147">
        <v>142863</v>
      </c>
      <c r="E174" s="147">
        <v>202986</v>
      </c>
      <c r="F174" s="146">
        <f t="shared" si="2"/>
        <v>142.08437454064384</v>
      </c>
    </row>
    <row r="175" spans="1:6" s="8" customFormat="1" x14ac:dyDescent="0.2">
      <c r="A175" s="143">
        <v>3213</v>
      </c>
      <c r="B175" s="144" t="s">
        <v>3406</v>
      </c>
      <c r="C175" s="317">
        <v>164</v>
      </c>
      <c r="D175" s="147">
        <v>43825</v>
      </c>
      <c r="E175" s="147">
        <v>47356</v>
      </c>
      <c r="F175" s="146">
        <f t="shared" si="2"/>
        <v>108.05704506560183</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448443</v>
      </c>
      <c r="E177" s="145">
        <f>SUM(E178:E184)</f>
        <v>886422</v>
      </c>
      <c r="F177" s="148">
        <f t="shared" si="2"/>
        <v>197.66659307871905</v>
      </c>
    </row>
    <row r="178" spans="1:6" s="8" customFormat="1" x14ac:dyDescent="0.2">
      <c r="A178" s="143">
        <v>3221</v>
      </c>
      <c r="B178" s="144" t="s">
        <v>3407</v>
      </c>
      <c r="C178" s="317">
        <v>167</v>
      </c>
      <c r="D178" s="147">
        <v>82938</v>
      </c>
      <c r="E178" s="147">
        <v>267085</v>
      </c>
      <c r="F178" s="146">
        <f t="shared" si="2"/>
        <v>322.02970893920758</v>
      </c>
    </row>
    <row r="179" spans="1:6" s="8" customFormat="1" x14ac:dyDescent="0.2">
      <c r="A179" s="143">
        <v>3222</v>
      </c>
      <c r="B179" s="144" t="s">
        <v>3408</v>
      </c>
      <c r="C179" s="317">
        <v>168</v>
      </c>
      <c r="D179" s="147"/>
      <c r="E179" s="147">
        <v>9653</v>
      </c>
      <c r="F179" s="146" t="str">
        <f t="shared" si="2"/>
        <v>-</v>
      </c>
    </row>
    <row r="180" spans="1:6" s="8" customFormat="1" x14ac:dyDescent="0.2">
      <c r="A180" s="143">
        <v>3223</v>
      </c>
      <c r="B180" s="144" t="s">
        <v>3409</v>
      </c>
      <c r="C180" s="317">
        <v>169</v>
      </c>
      <c r="D180" s="147">
        <v>339996</v>
      </c>
      <c r="E180" s="147">
        <v>559376</v>
      </c>
      <c r="F180" s="146">
        <f t="shared" si="2"/>
        <v>164.52428852104143</v>
      </c>
    </row>
    <row r="181" spans="1:6" s="8" customFormat="1" x14ac:dyDescent="0.2">
      <c r="A181" s="143">
        <v>3224</v>
      </c>
      <c r="B181" s="144" t="s">
        <v>2717</v>
      </c>
      <c r="C181" s="317">
        <v>170</v>
      </c>
      <c r="D181" s="147">
        <v>9791</v>
      </c>
      <c r="E181" s="147">
        <v>36541</v>
      </c>
      <c r="F181" s="146">
        <f t="shared" si="2"/>
        <v>373.21009089980595</v>
      </c>
    </row>
    <row r="182" spans="1:6" s="8" customFormat="1" x14ac:dyDescent="0.2">
      <c r="A182" s="143">
        <v>3225</v>
      </c>
      <c r="B182" s="144" t="s">
        <v>2286</v>
      </c>
      <c r="C182" s="317">
        <v>171</v>
      </c>
      <c r="D182" s="147">
        <v>15718</v>
      </c>
      <c r="E182" s="147">
        <v>13767</v>
      </c>
      <c r="F182" s="146">
        <f t="shared" si="2"/>
        <v>87.58747932306909</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c r="E184" s="147"/>
      <c r="F184" s="146" t="str">
        <f t="shared" si="2"/>
        <v>-</v>
      </c>
    </row>
    <row r="185" spans="1:6" s="8" customFormat="1" x14ac:dyDescent="0.2">
      <c r="A185" s="143">
        <v>323</v>
      </c>
      <c r="B185" s="144" t="s">
        <v>1599</v>
      </c>
      <c r="C185" s="317">
        <v>174</v>
      </c>
      <c r="D185" s="145">
        <f>SUM(D186:D194)</f>
        <v>40708136</v>
      </c>
      <c r="E185" s="145">
        <f>SUM(E186:E194)</f>
        <v>3112940</v>
      </c>
      <c r="F185" s="148">
        <f t="shared" si="2"/>
        <v>7.6469725855293396</v>
      </c>
    </row>
    <row r="186" spans="1:6" s="8" customFormat="1" x14ac:dyDescent="0.2">
      <c r="A186" s="143">
        <v>3231</v>
      </c>
      <c r="B186" s="144" t="s">
        <v>370</v>
      </c>
      <c r="C186" s="317">
        <v>175</v>
      </c>
      <c r="D186" s="147">
        <v>200698</v>
      </c>
      <c r="E186" s="147">
        <v>561471</v>
      </c>
      <c r="F186" s="146">
        <f t="shared" si="2"/>
        <v>279.75914059930841</v>
      </c>
    </row>
    <row r="187" spans="1:6" s="8" customFormat="1" x14ac:dyDescent="0.2">
      <c r="A187" s="143">
        <v>3232</v>
      </c>
      <c r="B187" s="144" t="s">
        <v>3079</v>
      </c>
      <c r="C187" s="317">
        <v>176</v>
      </c>
      <c r="D187" s="147">
        <v>286925</v>
      </c>
      <c r="E187" s="147">
        <v>508083</v>
      </c>
      <c r="F187" s="146">
        <f t="shared" si="2"/>
        <v>177.07867909732508</v>
      </c>
    </row>
    <row r="188" spans="1:6" s="8" customFormat="1" x14ac:dyDescent="0.2">
      <c r="A188" s="143">
        <v>3233</v>
      </c>
      <c r="B188" s="144" t="s">
        <v>3080</v>
      </c>
      <c r="C188" s="317">
        <v>177</v>
      </c>
      <c r="D188" s="147">
        <v>174501</v>
      </c>
      <c r="E188" s="147">
        <v>230685</v>
      </c>
      <c r="F188" s="146">
        <f t="shared" si="2"/>
        <v>132.19695016074405</v>
      </c>
    </row>
    <row r="189" spans="1:6" s="8" customFormat="1" x14ac:dyDescent="0.2">
      <c r="A189" s="143">
        <v>3234</v>
      </c>
      <c r="B189" s="144" t="s">
        <v>3081</v>
      </c>
      <c r="C189" s="317">
        <v>178</v>
      </c>
      <c r="D189" s="147">
        <v>115089</v>
      </c>
      <c r="E189" s="147">
        <v>243081</v>
      </c>
      <c r="F189" s="146">
        <f t="shared" si="2"/>
        <v>211.2113234105779</v>
      </c>
    </row>
    <row r="190" spans="1:6" s="8" customFormat="1" x14ac:dyDescent="0.2">
      <c r="A190" s="143">
        <v>3235</v>
      </c>
      <c r="B190" s="144" t="s">
        <v>3082</v>
      </c>
      <c r="C190" s="317">
        <v>179</v>
      </c>
      <c r="D190" s="147">
        <v>244209</v>
      </c>
      <c r="E190" s="147">
        <v>198409</v>
      </c>
      <c r="F190" s="146">
        <f t="shared" si="2"/>
        <v>81.245572440000174</v>
      </c>
    </row>
    <row r="191" spans="1:6" s="8" customFormat="1" x14ac:dyDescent="0.2">
      <c r="A191" s="143">
        <v>3236</v>
      </c>
      <c r="B191" s="144" t="s">
        <v>3083</v>
      </c>
      <c r="C191" s="317">
        <v>180</v>
      </c>
      <c r="D191" s="147">
        <v>178050</v>
      </c>
      <c r="E191" s="147">
        <v>296775</v>
      </c>
      <c r="F191" s="146">
        <f t="shared" si="2"/>
        <v>166.68070766638584</v>
      </c>
    </row>
    <row r="192" spans="1:6" s="8" customFormat="1" x14ac:dyDescent="0.2">
      <c r="A192" s="143">
        <v>3237</v>
      </c>
      <c r="B192" s="144" t="s">
        <v>3084</v>
      </c>
      <c r="C192" s="317">
        <v>181</v>
      </c>
      <c r="D192" s="147">
        <v>533997</v>
      </c>
      <c r="E192" s="147">
        <v>421174</v>
      </c>
      <c r="F192" s="146">
        <f t="shared" si="2"/>
        <v>78.871978681528176</v>
      </c>
    </row>
    <row r="193" spans="1:6" s="8" customFormat="1" x14ac:dyDescent="0.2">
      <c r="A193" s="143">
        <v>3238</v>
      </c>
      <c r="B193" s="144" t="s">
        <v>298</v>
      </c>
      <c r="C193" s="317">
        <v>182</v>
      </c>
      <c r="D193" s="147"/>
      <c r="E193" s="147">
        <v>51688</v>
      </c>
      <c r="F193" s="146" t="str">
        <f t="shared" si="2"/>
        <v>-</v>
      </c>
    </row>
    <row r="194" spans="1:6" s="8" customFormat="1" x14ac:dyDescent="0.2">
      <c r="A194" s="143">
        <v>3239</v>
      </c>
      <c r="B194" s="144" t="s">
        <v>299</v>
      </c>
      <c r="C194" s="317">
        <v>183</v>
      </c>
      <c r="D194" s="147">
        <v>38974667</v>
      </c>
      <c r="E194" s="147">
        <v>601574</v>
      </c>
      <c r="F194" s="146">
        <f t="shared" si="2"/>
        <v>1.5435000381145014</v>
      </c>
    </row>
    <row r="195" spans="1:6" s="8" customFormat="1" x14ac:dyDescent="0.2">
      <c r="A195" s="143">
        <v>324</v>
      </c>
      <c r="B195" s="144" t="s">
        <v>4080</v>
      </c>
      <c r="C195" s="317">
        <v>184</v>
      </c>
      <c r="D195" s="147"/>
      <c r="E195" s="147">
        <v>3589</v>
      </c>
      <c r="F195" s="146" t="str">
        <f t="shared" si="2"/>
        <v>-</v>
      </c>
    </row>
    <row r="196" spans="1:6" s="8" customFormat="1" x14ac:dyDescent="0.2">
      <c r="A196" s="143">
        <v>329</v>
      </c>
      <c r="B196" s="144" t="s">
        <v>190</v>
      </c>
      <c r="C196" s="317">
        <v>185</v>
      </c>
      <c r="D196" s="145">
        <f>SUM(D197:D203)</f>
        <v>3514000</v>
      </c>
      <c r="E196" s="145">
        <f>SUM(E197:E203)</f>
        <v>2131901</v>
      </c>
      <c r="F196" s="148">
        <f t="shared" si="2"/>
        <v>60.668782014797948</v>
      </c>
    </row>
    <row r="197" spans="1:6" s="8" customFormat="1" x14ac:dyDescent="0.2">
      <c r="A197" s="143">
        <v>3291</v>
      </c>
      <c r="B197" s="149" t="s">
        <v>2412</v>
      </c>
      <c r="C197" s="317">
        <v>186</v>
      </c>
      <c r="D197" s="147">
        <v>207785</v>
      </c>
      <c r="E197" s="147">
        <v>129020</v>
      </c>
      <c r="F197" s="146">
        <f t="shared" si="2"/>
        <v>62.0930288519383</v>
      </c>
    </row>
    <row r="198" spans="1:6" s="8" customFormat="1" x14ac:dyDescent="0.2">
      <c r="A198" s="143">
        <v>3292</v>
      </c>
      <c r="B198" s="144" t="s">
        <v>2413</v>
      </c>
      <c r="C198" s="317">
        <v>187</v>
      </c>
      <c r="D198" s="147">
        <v>41692</v>
      </c>
      <c r="E198" s="147">
        <v>27027</v>
      </c>
      <c r="F198" s="146">
        <f t="shared" si="2"/>
        <v>64.825386165211555</v>
      </c>
    </row>
    <row r="199" spans="1:6" s="8" customFormat="1" x14ac:dyDescent="0.2">
      <c r="A199" s="143">
        <v>3293</v>
      </c>
      <c r="B199" s="144" t="s">
        <v>2414</v>
      </c>
      <c r="C199" s="317">
        <v>188</v>
      </c>
      <c r="D199" s="147">
        <v>104279</v>
      </c>
      <c r="E199" s="147">
        <v>101679</v>
      </c>
      <c r="F199" s="146">
        <f t="shared" si="2"/>
        <v>97.506688786812305</v>
      </c>
    </row>
    <row r="200" spans="1:6" s="8" customFormat="1" x14ac:dyDescent="0.2">
      <c r="A200" s="143">
        <v>3294</v>
      </c>
      <c r="B200" s="144" t="s">
        <v>1600</v>
      </c>
      <c r="C200" s="317">
        <v>189</v>
      </c>
      <c r="D200" s="147">
        <v>19699</v>
      </c>
      <c r="E200" s="147">
        <v>38381</v>
      </c>
      <c r="F200" s="146">
        <f t="shared" si="2"/>
        <v>194.83730138585716</v>
      </c>
    </row>
    <row r="201" spans="1:6" s="8" customFormat="1" x14ac:dyDescent="0.2">
      <c r="A201" s="143">
        <v>3295</v>
      </c>
      <c r="B201" s="144" t="s">
        <v>4081</v>
      </c>
      <c r="C201" s="317">
        <v>190</v>
      </c>
      <c r="D201" s="147"/>
      <c r="E201" s="147">
        <v>27977</v>
      </c>
      <c r="F201" s="146" t="str">
        <f t="shared" si="2"/>
        <v>-</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3140545</v>
      </c>
      <c r="E203" s="147">
        <v>1807817</v>
      </c>
      <c r="F203" s="146">
        <f t="shared" si="2"/>
        <v>57.563798640044958</v>
      </c>
    </row>
    <row r="204" spans="1:6" s="8" customFormat="1" x14ac:dyDescent="0.2">
      <c r="A204" s="143">
        <v>34</v>
      </c>
      <c r="B204" s="149" t="s">
        <v>191</v>
      </c>
      <c r="C204" s="317">
        <v>193</v>
      </c>
      <c r="D204" s="145">
        <f>D205+D210+D218</f>
        <v>549893</v>
      </c>
      <c r="E204" s="145">
        <f>E205+E210+E218</f>
        <v>183455</v>
      </c>
      <c r="F204" s="148">
        <f t="shared" si="2"/>
        <v>33.361944960201349</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26404</v>
      </c>
      <c r="E210" s="145">
        <f>SUM(E211:E217)</f>
        <v>57891</v>
      </c>
      <c r="F210" s="148">
        <f t="shared" si="3"/>
        <v>219.25087108013938</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v>26404</v>
      </c>
      <c r="E212" s="147">
        <v>57891</v>
      </c>
      <c r="F212" s="146">
        <f t="shared" si="3"/>
        <v>219.25087108013938</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523489</v>
      </c>
      <c r="E218" s="145">
        <f>SUM(E219:E222)</f>
        <v>125564</v>
      </c>
      <c r="F218" s="148">
        <f t="shared" si="3"/>
        <v>23.985986334001289</v>
      </c>
    </row>
    <row r="219" spans="1:6" s="8" customFormat="1" x14ac:dyDescent="0.2">
      <c r="A219" s="143">
        <v>3431</v>
      </c>
      <c r="B219" s="149" t="s">
        <v>4083</v>
      </c>
      <c r="C219" s="317">
        <v>208</v>
      </c>
      <c r="D219" s="147">
        <v>53022</v>
      </c>
      <c r="E219" s="147">
        <v>61245</v>
      </c>
      <c r="F219" s="146">
        <f t="shared" si="3"/>
        <v>115.50865678397646</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470467</v>
      </c>
      <c r="E222" s="147">
        <v>64319</v>
      </c>
      <c r="F222" s="146">
        <f t="shared" si="3"/>
        <v>13.671309571128262</v>
      </c>
    </row>
    <row r="223" spans="1:6" s="8" customFormat="1" x14ac:dyDescent="0.2">
      <c r="A223" s="143">
        <v>35</v>
      </c>
      <c r="B223" s="144" t="s">
        <v>195</v>
      </c>
      <c r="C223" s="317">
        <v>212</v>
      </c>
      <c r="D223" s="145">
        <f>D224+D227+D231</f>
        <v>216738</v>
      </c>
      <c r="E223" s="145">
        <f>E224+E227+E231</f>
        <v>58753</v>
      </c>
      <c r="F223" s="148">
        <f t="shared" si="3"/>
        <v>27.10784449427419</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216738</v>
      </c>
      <c r="E227" s="145">
        <f>SUM(E228:E230)</f>
        <v>58753</v>
      </c>
      <c r="F227" s="148">
        <f t="shared" si="3"/>
        <v>27.10784449427419</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v>216738</v>
      </c>
      <c r="E230" s="147">
        <v>58753</v>
      </c>
      <c r="F230" s="146">
        <f t="shared" si="3"/>
        <v>27.10784449427419</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42644944</v>
      </c>
      <c r="E232" s="145">
        <f>E233+E236+E239+E242+E245+E249+E252</f>
        <v>39320257</v>
      </c>
      <c r="F232" s="148">
        <f t="shared" si="3"/>
        <v>92.203795601185462</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76000</v>
      </c>
      <c r="E239" s="145">
        <f>SUM(E240:E241)</f>
        <v>876000</v>
      </c>
      <c r="F239" s="148">
        <f t="shared" si="3"/>
        <v>1152.6315789473686</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v>76000</v>
      </c>
      <c r="E241" s="147">
        <v>876000</v>
      </c>
      <c r="F241" s="146">
        <f t="shared" si="3"/>
        <v>1152.6315789473686</v>
      </c>
    </row>
    <row r="242" spans="1:6" s="8" customFormat="1" x14ac:dyDescent="0.2">
      <c r="A242" s="143" t="s">
        <v>502</v>
      </c>
      <c r="B242" s="144" t="s">
        <v>742</v>
      </c>
      <c r="C242" s="317">
        <v>231</v>
      </c>
      <c r="D242" s="145">
        <f>SUM(D243:D244)</f>
        <v>1026449</v>
      </c>
      <c r="E242" s="145">
        <f>SUM(E243:E244)</f>
        <v>1141369</v>
      </c>
      <c r="F242" s="148">
        <f t="shared" si="3"/>
        <v>111.19588016550262</v>
      </c>
    </row>
    <row r="243" spans="1:6" s="8" customFormat="1" x14ac:dyDescent="0.2">
      <c r="A243" s="143" t="s">
        <v>743</v>
      </c>
      <c r="B243" s="144" t="s">
        <v>744</v>
      </c>
      <c r="C243" s="317">
        <v>232</v>
      </c>
      <c r="D243" s="147">
        <v>1026449</v>
      </c>
      <c r="E243" s="147">
        <v>1141369</v>
      </c>
      <c r="F243" s="146">
        <f t="shared" si="3"/>
        <v>111.19588016550262</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39899079</v>
      </c>
      <c r="E245" s="145">
        <f>SUM(E246:E248)</f>
        <v>35711471</v>
      </c>
      <c r="F245" s="148">
        <f t="shared" si="3"/>
        <v>89.504499590078254</v>
      </c>
    </row>
    <row r="246" spans="1:6" s="8" customFormat="1" ht="24" x14ac:dyDescent="0.2">
      <c r="A246" s="143">
        <v>3672</v>
      </c>
      <c r="B246" s="144" t="s">
        <v>1090</v>
      </c>
      <c r="C246" s="317">
        <v>235</v>
      </c>
      <c r="D246" s="147">
        <v>29265985</v>
      </c>
      <c r="E246" s="147">
        <v>26586946</v>
      </c>
      <c r="F246" s="146">
        <f t="shared" si="3"/>
        <v>90.845894986961824</v>
      </c>
    </row>
    <row r="247" spans="1:6" s="8" customFormat="1" ht="24" x14ac:dyDescent="0.2">
      <c r="A247" s="143">
        <v>3673</v>
      </c>
      <c r="B247" s="144" t="s">
        <v>1091</v>
      </c>
      <c r="C247" s="317">
        <v>236</v>
      </c>
      <c r="D247" s="147">
        <v>10633094</v>
      </c>
      <c r="E247" s="147">
        <v>9124525</v>
      </c>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56858</v>
      </c>
      <c r="E249" s="145">
        <f>SUM(E250:E251)</f>
        <v>0</v>
      </c>
      <c r="F249" s="148">
        <f t="shared" si="3"/>
        <v>0</v>
      </c>
    </row>
    <row r="250" spans="1:6" s="8" customFormat="1" x14ac:dyDescent="0.2">
      <c r="A250" s="143" t="s">
        <v>3132</v>
      </c>
      <c r="B250" s="144" t="s">
        <v>3133</v>
      </c>
      <c r="C250" s="317">
        <v>239</v>
      </c>
      <c r="D250" s="147">
        <v>56858</v>
      </c>
      <c r="E250" s="147"/>
      <c r="F250" s="146">
        <f t="shared" si="3"/>
        <v>0</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1586558</v>
      </c>
      <c r="E252" s="145">
        <f>SUM(E253:E256)</f>
        <v>1591417</v>
      </c>
      <c r="F252" s="148"/>
    </row>
    <row r="253" spans="1:6" s="8" customFormat="1" x14ac:dyDescent="0.2">
      <c r="A253" s="143" t="s">
        <v>1096</v>
      </c>
      <c r="B253" s="144" t="s">
        <v>1488</v>
      </c>
      <c r="C253" s="317">
        <v>242</v>
      </c>
      <c r="D253" s="147">
        <v>1586558</v>
      </c>
      <c r="E253" s="147">
        <v>1591417</v>
      </c>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491524</v>
      </c>
      <c r="E257" s="145">
        <f>E258+E264</f>
        <v>947943</v>
      </c>
      <c r="F257" s="148">
        <f t="shared" si="3"/>
        <v>192.8579275884799</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491524</v>
      </c>
      <c r="E264" s="145">
        <f>SUM(E265:E267)</f>
        <v>947943</v>
      </c>
      <c r="F264" s="148">
        <f t="shared" si="3"/>
        <v>192.8579275884799</v>
      </c>
    </row>
    <row r="265" spans="1:6" s="8" customFormat="1" x14ac:dyDescent="0.2">
      <c r="A265" s="143">
        <v>3721</v>
      </c>
      <c r="B265" s="144" t="s">
        <v>496</v>
      </c>
      <c r="C265" s="317">
        <v>254</v>
      </c>
      <c r="D265" s="147">
        <v>491524</v>
      </c>
      <c r="E265" s="147">
        <v>947943</v>
      </c>
      <c r="F265" s="146">
        <f t="shared" si="3"/>
        <v>192.8579275884799</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5985237</v>
      </c>
      <c r="E268" s="145">
        <f>E269+E273+E277+E283</f>
        <v>4476976</v>
      </c>
      <c r="F268" s="148">
        <f t="shared" si="3"/>
        <v>74.800312836400622</v>
      </c>
    </row>
    <row r="269" spans="1:6" s="8" customFormat="1" x14ac:dyDescent="0.2">
      <c r="A269" s="143">
        <v>381</v>
      </c>
      <c r="B269" s="144" t="s">
        <v>807</v>
      </c>
      <c r="C269" s="317">
        <v>258</v>
      </c>
      <c r="D269" s="145">
        <f>SUM(D270:D272)</f>
        <v>5611932</v>
      </c>
      <c r="E269" s="145">
        <f>SUM(E270:E272)</f>
        <v>4441718</v>
      </c>
      <c r="F269" s="148">
        <f t="shared" si="3"/>
        <v>79.147751612100791</v>
      </c>
    </row>
    <row r="270" spans="1:6" s="8" customFormat="1" x14ac:dyDescent="0.2">
      <c r="A270" s="143">
        <v>3811</v>
      </c>
      <c r="B270" s="144" t="s">
        <v>3518</v>
      </c>
      <c r="C270" s="317">
        <v>259</v>
      </c>
      <c r="D270" s="147">
        <v>5611932</v>
      </c>
      <c r="E270" s="147">
        <v>4441718</v>
      </c>
      <c r="F270" s="146">
        <f t="shared" ref="F270:F299" si="4">IF(D270&lt;&gt;0,IF(E270/D270&gt;=100,"&gt;&gt;100",E270/D270*100),"-")</f>
        <v>79.147751612100791</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100000</v>
      </c>
      <c r="E273" s="145">
        <f>SUM(E274:E276)</f>
        <v>0</v>
      </c>
      <c r="F273" s="148">
        <f t="shared" si="4"/>
        <v>0</v>
      </c>
    </row>
    <row r="274" spans="1:6" s="8" customFormat="1" x14ac:dyDescent="0.2">
      <c r="A274" s="143">
        <v>3821</v>
      </c>
      <c r="B274" s="144" t="s">
        <v>2421</v>
      </c>
      <c r="C274" s="317">
        <v>263</v>
      </c>
      <c r="D274" s="147">
        <v>100000</v>
      </c>
      <c r="E274" s="147"/>
      <c r="F274" s="146">
        <f t="shared" si="4"/>
        <v>0</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102254</v>
      </c>
      <c r="E277" s="145">
        <f>SUM(E278:E282)</f>
        <v>0</v>
      </c>
      <c r="F277" s="148">
        <f t="shared" si="4"/>
        <v>0</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v>102254</v>
      </c>
      <c r="E282" s="147"/>
      <c r="F282" s="146">
        <f t="shared" si="4"/>
        <v>0</v>
      </c>
    </row>
    <row r="283" spans="1:6" s="8" customFormat="1" x14ac:dyDescent="0.2">
      <c r="A283" s="143">
        <v>386</v>
      </c>
      <c r="B283" s="144" t="s">
        <v>813</v>
      </c>
      <c r="C283" s="317">
        <v>272</v>
      </c>
      <c r="D283" s="145">
        <f>SUM(D284:D287)</f>
        <v>171051</v>
      </c>
      <c r="E283" s="145">
        <f>SUM(E284:E287)</f>
        <v>35258</v>
      </c>
      <c r="F283" s="148">
        <f t="shared" si="4"/>
        <v>20.61256584293573</v>
      </c>
    </row>
    <row r="284" spans="1:6" s="8" customFormat="1" ht="24" x14ac:dyDescent="0.2">
      <c r="A284" s="143">
        <v>3861</v>
      </c>
      <c r="B284" s="144" t="s">
        <v>1866</v>
      </c>
      <c r="C284" s="317">
        <v>273</v>
      </c>
      <c r="D284" s="147">
        <v>171051</v>
      </c>
      <c r="E284" s="147">
        <v>35258</v>
      </c>
      <c r="F284" s="146">
        <f t="shared" si="4"/>
        <v>20.61256584293573</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104566820</v>
      </c>
      <c r="E292" s="145">
        <f>E159-E290+E291</f>
        <v>66447299</v>
      </c>
      <c r="F292" s="148">
        <f t="shared" si="4"/>
        <v>63.545299551043058</v>
      </c>
    </row>
    <row r="293" spans="1:6" s="8" customFormat="1" x14ac:dyDescent="0.2">
      <c r="A293" s="143" t="s">
        <v>558</v>
      </c>
      <c r="B293" s="144" t="s">
        <v>4001</v>
      </c>
      <c r="C293" s="317">
        <v>282</v>
      </c>
      <c r="D293" s="145">
        <f>IF(D12&gt;=D292,D12-D292,0)</f>
        <v>11383665</v>
      </c>
      <c r="E293" s="145">
        <f>IF(E12&gt;=E292,E12-E292,0)</f>
        <v>14542796</v>
      </c>
      <c r="F293" s="148">
        <f t="shared" si="4"/>
        <v>127.75144033138713</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2258622</v>
      </c>
      <c r="E295" s="147">
        <v>2607020</v>
      </c>
      <c r="F295" s="146">
        <f t="shared" si="4"/>
        <v>115.42524601283436</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37" t="s">
        <v>4003</v>
      </c>
      <c r="B300" s="438"/>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13885899</v>
      </c>
      <c r="E353" s="145">
        <f>E354+E366+E399+E403+E405</f>
        <v>6714012</v>
      </c>
      <c r="F353" s="148">
        <f t="shared" si="5"/>
        <v>48.351295079994458</v>
      </c>
    </row>
    <row r="354" spans="1:6" s="8" customFormat="1" x14ac:dyDescent="0.2">
      <c r="A354" s="143">
        <v>41</v>
      </c>
      <c r="B354" s="144" t="s">
        <v>3427</v>
      </c>
      <c r="C354" s="317">
        <v>342</v>
      </c>
      <c r="D354" s="145">
        <f>D355+D359</f>
        <v>67000</v>
      </c>
      <c r="E354" s="145">
        <f>E355+E359</f>
        <v>0</v>
      </c>
      <c r="F354" s="148">
        <f t="shared" si="5"/>
        <v>0</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67000</v>
      </c>
      <c r="E359" s="145">
        <f>SUM(E360:E365)</f>
        <v>0</v>
      </c>
      <c r="F359" s="148">
        <f t="shared" si="5"/>
        <v>0</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v>67000</v>
      </c>
      <c r="E363" s="147"/>
      <c r="F363" s="146">
        <f t="shared" si="5"/>
        <v>0</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262309</v>
      </c>
      <c r="E366" s="145">
        <f>E367+E372+E381+E386+E391+E394</f>
        <v>2025869</v>
      </c>
      <c r="F366" s="148">
        <f t="shared" si="6"/>
        <v>772.3215749364299</v>
      </c>
    </row>
    <row r="367" spans="1:6" s="8" customFormat="1" x14ac:dyDescent="0.2">
      <c r="A367" s="143">
        <v>421</v>
      </c>
      <c r="B367" s="144" t="s">
        <v>2427</v>
      </c>
      <c r="C367" s="317">
        <v>355</v>
      </c>
      <c r="D367" s="145">
        <f>SUM(D368:D371)</f>
        <v>87100</v>
      </c>
      <c r="E367" s="145">
        <f>SUM(E368:E371)</f>
        <v>482513</v>
      </c>
      <c r="F367" s="148">
        <f t="shared" si="6"/>
        <v>553.97588978185991</v>
      </c>
    </row>
    <row r="368" spans="1:6" s="8" customFormat="1" x14ac:dyDescent="0.2">
      <c r="A368" s="143">
        <v>4211</v>
      </c>
      <c r="B368" s="144" t="s">
        <v>139</v>
      </c>
      <c r="C368" s="317">
        <v>356</v>
      </c>
      <c r="D368" s="147"/>
      <c r="E368" s="147">
        <v>482513</v>
      </c>
      <c r="F368" s="146" t="str">
        <f t="shared" si="6"/>
        <v>-</v>
      </c>
    </row>
    <row r="369" spans="1:6" s="8" customFormat="1" x14ac:dyDescent="0.2">
      <c r="A369" s="143">
        <v>4212</v>
      </c>
      <c r="B369" s="144" t="s">
        <v>140</v>
      </c>
      <c r="C369" s="317">
        <v>357</v>
      </c>
      <c r="D369" s="147">
        <v>87100</v>
      </c>
      <c r="E369" s="147"/>
      <c r="F369" s="146">
        <f t="shared" si="6"/>
        <v>0</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54791</v>
      </c>
      <c r="E372" s="145">
        <f>SUM(E373:E380)</f>
        <v>1543356</v>
      </c>
      <c r="F372" s="148">
        <f t="shared" si="6"/>
        <v>2816.8056797649251</v>
      </c>
    </row>
    <row r="373" spans="1:6" s="8" customFormat="1" x14ac:dyDescent="0.2">
      <c r="A373" s="143">
        <v>4221</v>
      </c>
      <c r="B373" s="144" t="s">
        <v>3188</v>
      </c>
      <c r="C373" s="317">
        <v>361</v>
      </c>
      <c r="D373" s="147">
        <v>54791</v>
      </c>
      <c r="E373" s="147">
        <v>647768</v>
      </c>
      <c r="F373" s="146">
        <f t="shared" si="6"/>
        <v>1182.2525597269625</v>
      </c>
    </row>
    <row r="374" spans="1:6" s="8" customFormat="1" x14ac:dyDescent="0.2">
      <c r="A374" s="143">
        <v>4222</v>
      </c>
      <c r="B374" s="144" t="s">
        <v>3211</v>
      </c>
      <c r="C374" s="317">
        <v>362</v>
      </c>
      <c r="D374" s="147"/>
      <c r="E374" s="147">
        <v>491469</v>
      </c>
      <c r="F374" s="146" t="str">
        <f t="shared" si="6"/>
        <v>-</v>
      </c>
    </row>
    <row r="375" spans="1:6" s="8" customFormat="1" x14ac:dyDescent="0.2">
      <c r="A375" s="143">
        <v>4223</v>
      </c>
      <c r="B375" s="144" t="s">
        <v>3190</v>
      </c>
      <c r="C375" s="317">
        <v>363</v>
      </c>
      <c r="D375" s="147"/>
      <c r="E375" s="147">
        <v>2421</v>
      </c>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v>401698</v>
      </c>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34168</v>
      </c>
      <c r="E381" s="145">
        <f>SUM(E382:E385)</f>
        <v>0</v>
      </c>
      <c r="F381" s="148">
        <f t="shared" si="6"/>
        <v>0</v>
      </c>
    </row>
    <row r="382" spans="1:6" s="8" customFormat="1" x14ac:dyDescent="0.2">
      <c r="A382" s="143">
        <v>4231</v>
      </c>
      <c r="B382" s="144" t="s">
        <v>3195</v>
      </c>
      <c r="C382" s="317">
        <v>370</v>
      </c>
      <c r="D382" s="147">
        <v>34168</v>
      </c>
      <c r="E382" s="147"/>
      <c r="F382" s="146">
        <f t="shared" si="6"/>
        <v>0</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86250</v>
      </c>
      <c r="E394" s="145">
        <f>SUM(E395:E398)</f>
        <v>0</v>
      </c>
      <c r="F394" s="148">
        <f t="shared" si="6"/>
        <v>0</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v>86250</v>
      </c>
      <c r="E396" s="147"/>
      <c r="F396" s="146">
        <f t="shared" si="6"/>
        <v>0</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13556590</v>
      </c>
      <c r="E405" s="145">
        <f>SUM(E406:E409)</f>
        <v>4688143</v>
      </c>
      <c r="F405" s="148">
        <f t="shared" si="6"/>
        <v>34.582022470252475</v>
      </c>
    </row>
    <row r="406" spans="1:6" s="8" customFormat="1" x14ac:dyDescent="0.2">
      <c r="A406" s="143">
        <v>451</v>
      </c>
      <c r="B406" s="144" t="s">
        <v>1505</v>
      </c>
      <c r="C406" s="317">
        <v>394</v>
      </c>
      <c r="D406" s="147">
        <v>13556590</v>
      </c>
      <c r="E406" s="147">
        <v>4688143</v>
      </c>
      <c r="F406" s="146">
        <f t="shared" si="6"/>
        <v>34.582022470252475</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13885899</v>
      </c>
      <c r="E411" s="145">
        <f>IF(E353&gt;=E301, E353-E301, 0)</f>
        <v>6714012</v>
      </c>
      <c r="F411" s="148">
        <f t="shared" si="6"/>
        <v>48.351295079994458</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115950485</v>
      </c>
      <c r="E415" s="145">
        <f>E12+E301</f>
        <v>80990095</v>
      </c>
      <c r="F415" s="148">
        <f t="shared" si="6"/>
        <v>69.848862641669854</v>
      </c>
    </row>
    <row r="416" spans="1:6" s="8" customFormat="1" x14ac:dyDescent="0.2">
      <c r="A416" s="143" t="s">
        <v>558</v>
      </c>
      <c r="B416" s="144" t="s">
        <v>2440</v>
      </c>
      <c r="C416" s="317">
        <v>404</v>
      </c>
      <c r="D416" s="145">
        <f>D292+D353</f>
        <v>118452719</v>
      </c>
      <c r="E416" s="145">
        <f>E292+E353</f>
        <v>73161311</v>
      </c>
      <c r="F416" s="148">
        <f t="shared" si="6"/>
        <v>61.764146587466684</v>
      </c>
    </row>
    <row r="417" spans="1:6" s="8" customFormat="1" x14ac:dyDescent="0.2">
      <c r="A417" s="143" t="s">
        <v>558</v>
      </c>
      <c r="B417" s="144" t="s">
        <v>2441</v>
      </c>
      <c r="C417" s="317">
        <v>405</v>
      </c>
      <c r="D417" s="145">
        <f>IF(D415&gt;=D416,D415-D416,0)</f>
        <v>0</v>
      </c>
      <c r="E417" s="145">
        <f>IF(E415&gt;=E416,E415-E416,0)</f>
        <v>7828784</v>
      </c>
      <c r="F417" s="148" t="str">
        <f t="shared" si="6"/>
        <v>-</v>
      </c>
    </row>
    <row r="418" spans="1:6" s="8" customFormat="1" x14ac:dyDescent="0.2">
      <c r="A418" s="143" t="s">
        <v>558</v>
      </c>
      <c r="B418" s="144" t="s">
        <v>2442</v>
      </c>
      <c r="C418" s="317">
        <v>406</v>
      </c>
      <c r="D418" s="145">
        <f>IF(D416&gt;=D415,D416-D415,0)</f>
        <v>2502234</v>
      </c>
      <c r="E418" s="145">
        <f>IF(E416&gt;=E415,E416-E415,0)</f>
        <v>0</v>
      </c>
      <c r="F418" s="148">
        <f t="shared" si="6"/>
        <v>0</v>
      </c>
    </row>
    <row r="419" spans="1:6" s="8" customFormat="1" x14ac:dyDescent="0.2">
      <c r="A419" s="156" t="s">
        <v>2128</v>
      </c>
      <c r="B419" s="149" t="s">
        <v>2443</v>
      </c>
      <c r="C419" s="317">
        <v>407</v>
      </c>
      <c r="D419" s="145">
        <f>IF(D295-D296+D412-D413&gt;=0,D295-D296+D412-D413,0)</f>
        <v>2258622</v>
      </c>
      <c r="E419" s="145">
        <f>IF(E295-E296+E412-E413&gt;=0,E295-E296+E412-E413,0)</f>
        <v>2607020</v>
      </c>
      <c r="F419" s="148">
        <f t="shared" si="6"/>
        <v>115.42524601283436</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37" t="s">
        <v>2446</v>
      </c>
      <c r="B422" s="438"/>
      <c r="C422" s="321"/>
      <c r="D422" s="141"/>
      <c r="E422" s="141"/>
      <c r="F422" s="142"/>
    </row>
    <row r="423" spans="1:6" s="8" customFormat="1" x14ac:dyDescent="0.2">
      <c r="A423" s="143">
        <v>8</v>
      </c>
      <c r="B423" s="144" t="s">
        <v>2447</v>
      </c>
      <c r="C423" s="317">
        <v>410</v>
      </c>
      <c r="D423" s="145">
        <f>D424+D462+D475+D487+D518</f>
        <v>3860968</v>
      </c>
      <c r="E423" s="145">
        <f>E424+E462+E475+E487+E518</f>
        <v>90035</v>
      </c>
      <c r="F423" s="148">
        <f t="shared" ref="F423:F486" si="7">IF(D423&lt;&gt;0,IF(E423/D423&gt;=100,"&gt;&gt;100",E423/D423*100),"-")</f>
        <v>2.3319281589487404</v>
      </c>
    </row>
    <row r="424" spans="1:6" s="8" customFormat="1" ht="24" x14ac:dyDescent="0.2">
      <c r="A424" s="143">
        <v>81</v>
      </c>
      <c r="B424" s="150" t="s">
        <v>2448</v>
      </c>
      <c r="C424" s="317">
        <v>411</v>
      </c>
      <c r="D424" s="145">
        <f>D425+D430+D433+D437+D438+D445+D450+D458</f>
        <v>76800</v>
      </c>
      <c r="E424" s="145">
        <f>E425+E430+E433+E437+E438+E445+E450+E458</f>
        <v>90035</v>
      </c>
      <c r="F424" s="148">
        <f t="shared" si="7"/>
        <v>117.23307291666667</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76800</v>
      </c>
      <c r="E450" s="145">
        <f>SUM(E451:E457)</f>
        <v>90035</v>
      </c>
      <c r="F450" s="148">
        <f t="shared" si="7"/>
        <v>117.23307291666667</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v>76800</v>
      </c>
      <c r="E452" s="147">
        <v>90035</v>
      </c>
      <c r="F452" s="146">
        <f t="shared" si="7"/>
        <v>117.23307291666667</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3784168</v>
      </c>
      <c r="E487" s="145">
        <f>E488+E493+E497+E498+E505+E510</f>
        <v>0</v>
      </c>
      <c r="F487" s="148">
        <f t="shared" ref="F487:F550" si="8">IF(D487&lt;&gt;0,IF(E487/D487&gt;=100,"&gt;&gt;100",E487/D487*100),"-")</f>
        <v>0</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3784168</v>
      </c>
      <c r="E498" s="145">
        <f>SUM(E499:E504)</f>
        <v>0</v>
      </c>
      <c r="F498" s="148">
        <f t="shared" si="8"/>
        <v>0</v>
      </c>
    </row>
    <row r="499" spans="1:6" s="8" customFormat="1" x14ac:dyDescent="0.2">
      <c r="A499" s="143">
        <v>8443</v>
      </c>
      <c r="B499" s="144" t="s">
        <v>3140</v>
      </c>
      <c r="C499" s="317">
        <v>486</v>
      </c>
      <c r="D499" s="147">
        <v>3784168</v>
      </c>
      <c r="E499" s="147"/>
      <c r="F499" s="146">
        <f t="shared" si="8"/>
        <v>0</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396764</v>
      </c>
      <c r="E531" s="145">
        <f>E532+E570+E583+E596+E628</f>
        <v>190135</v>
      </c>
      <c r="F531" s="148">
        <f t="shared" si="8"/>
        <v>47.921434404331038</v>
      </c>
    </row>
    <row r="532" spans="1:6" s="8" customFormat="1" x14ac:dyDescent="0.2">
      <c r="A532" s="143">
        <v>51</v>
      </c>
      <c r="B532" s="144" t="s">
        <v>3684</v>
      </c>
      <c r="C532" s="317">
        <v>519</v>
      </c>
      <c r="D532" s="145">
        <f>D533+D538+D541+D545+D546+D553+D558+D566</f>
        <v>104289</v>
      </c>
      <c r="E532" s="145">
        <f>E533+E538+E541+E545+E546+E553+E558+E566</f>
        <v>0</v>
      </c>
      <c r="F532" s="148">
        <f t="shared" si="8"/>
        <v>0</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104289</v>
      </c>
      <c r="E558" s="145">
        <f>SUM(E559:E565)</f>
        <v>0</v>
      </c>
      <c r="F558" s="148">
        <f t="shared" si="9"/>
        <v>0</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v>104289</v>
      </c>
      <c r="E560" s="147"/>
      <c r="F560" s="146">
        <f t="shared" si="9"/>
        <v>0</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292475</v>
      </c>
      <c r="E596" s="145">
        <f>E597+E602+E606+E608+E615+E620</f>
        <v>190135</v>
      </c>
      <c r="F596" s="146">
        <f t="shared" si="9"/>
        <v>65.00897512607915</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262066</v>
      </c>
      <c r="E602" s="145">
        <f>SUM(E603:E605)</f>
        <v>187500</v>
      </c>
      <c r="F602" s="146">
        <f t="shared" si="9"/>
        <v>71.546862240809574</v>
      </c>
    </row>
    <row r="603" spans="1:6" s="8" customFormat="1" x14ac:dyDescent="0.2">
      <c r="A603" s="143">
        <v>5422</v>
      </c>
      <c r="B603" s="144" t="s">
        <v>2410</v>
      </c>
      <c r="C603" s="317">
        <v>590</v>
      </c>
      <c r="D603" s="147">
        <v>262066</v>
      </c>
      <c r="E603" s="147">
        <v>187500</v>
      </c>
      <c r="F603" s="146">
        <f t="shared" si="9"/>
        <v>71.546862240809574</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30409</v>
      </c>
      <c r="E608" s="145">
        <f>SUM(E609:E614)</f>
        <v>2635</v>
      </c>
      <c r="F608" s="146">
        <f t="shared" si="9"/>
        <v>8.6651978032819237</v>
      </c>
    </row>
    <row r="609" spans="1:6" s="8" customFormat="1" x14ac:dyDescent="0.2">
      <c r="A609" s="143">
        <v>5443</v>
      </c>
      <c r="B609" s="144" t="s">
        <v>3934</v>
      </c>
      <c r="C609" s="317">
        <v>596</v>
      </c>
      <c r="D609" s="147">
        <v>30409</v>
      </c>
      <c r="E609" s="147">
        <v>2635</v>
      </c>
      <c r="F609" s="146">
        <f t="shared" si="9"/>
        <v>8.6651978032819237</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3464204</v>
      </c>
      <c r="E638" s="145">
        <f>IF(E423-E531&gt;=0,E423-E531,0)</f>
        <v>0</v>
      </c>
      <c r="F638" s="146">
        <f t="shared" si="10"/>
        <v>0</v>
      </c>
    </row>
    <row r="639" spans="1:6" s="8" customFormat="1" x14ac:dyDescent="0.2">
      <c r="A639" s="143" t="s">
        <v>558</v>
      </c>
      <c r="B639" s="144" t="s">
        <v>1730</v>
      </c>
      <c r="C639" s="317">
        <v>626</v>
      </c>
      <c r="D639" s="145">
        <f>IF(D531-D423&gt;=0,D531-D423,0)</f>
        <v>0</v>
      </c>
      <c r="E639" s="145">
        <f>IF(E531-E423&gt;=0,E531-E423,0)</f>
        <v>100100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119811453</v>
      </c>
      <c r="E642" s="145">
        <f>E415+E423</f>
        <v>81080130</v>
      </c>
      <c r="F642" s="146">
        <f t="shared" si="10"/>
        <v>67.673104673891231</v>
      </c>
    </row>
    <row r="643" spans="1:6" s="8" customFormat="1" x14ac:dyDescent="0.2">
      <c r="A643" s="143" t="s">
        <v>558</v>
      </c>
      <c r="B643" s="144" t="s">
        <v>1732</v>
      </c>
      <c r="C643" s="317">
        <v>630</v>
      </c>
      <c r="D643" s="145">
        <f>D416+D531</f>
        <v>118849483</v>
      </c>
      <c r="E643" s="145">
        <f>E416+E531</f>
        <v>73351446</v>
      </c>
      <c r="F643" s="146">
        <f t="shared" si="10"/>
        <v>61.717934439815778</v>
      </c>
    </row>
    <row r="644" spans="1:6" s="8" customFormat="1" x14ac:dyDescent="0.2">
      <c r="A644" s="143" t="s">
        <v>558</v>
      </c>
      <c r="B644" s="144" t="s">
        <v>1733</v>
      </c>
      <c r="C644" s="317">
        <v>631</v>
      </c>
      <c r="D644" s="145">
        <f>IF(D642&gt;=D643,D642-D643,0)</f>
        <v>961970</v>
      </c>
      <c r="E644" s="145">
        <f>IF(E642&gt;=E643,E642-E643,0)</f>
        <v>7728684</v>
      </c>
      <c r="F644" s="146">
        <f t="shared" si="10"/>
        <v>803.4225599550922</v>
      </c>
    </row>
    <row r="645" spans="1:6" s="8" customFormat="1" x14ac:dyDescent="0.2">
      <c r="A645" s="143" t="s">
        <v>558</v>
      </c>
      <c r="B645" s="144" t="s">
        <v>1734</v>
      </c>
      <c r="C645" s="317">
        <v>632</v>
      </c>
      <c r="D645" s="145">
        <f>IF(D643&gt;=D642,D643-D642,0)</f>
        <v>0</v>
      </c>
      <c r="E645" s="145">
        <f>IF(E643&gt;=E642,E643-E642,0)</f>
        <v>0</v>
      </c>
      <c r="F645" s="146" t="str">
        <f t="shared" si="10"/>
        <v>-</v>
      </c>
    </row>
    <row r="646" spans="1:6" s="8" customFormat="1" x14ac:dyDescent="0.2">
      <c r="A646" s="156" t="s">
        <v>3155</v>
      </c>
      <c r="B646" s="144" t="s">
        <v>1735</v>
      </c>
      <c r="C646" s="317">
        <v>633</v>
      </c>
      <c r="D646" s="145">
        <f>IF(D419-D420+D640-D641&gt;=0,D419-D420+D640-D641,0)</f>
        <v>2258622</v>
      </c>
      <c r="E646" s="145">
        <f>IF(E419-E420+E640-E641&gt;=0,E419-E420+E640-E641,0)</f>
        <v>2607020</v>
      </c>
      <c r="F646" s="146">
        <f t="shared" si="10"/>
        <v>115.42524601283436</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3220592</v>
      </c>
      <c r="E648" s="145">
        <f>IF(E644+E646-E645-E647&gt;=0,E644+E646-E645-E647,0)</f>
        <v>10335704</v>
      </c>
      <c r="F648" s="146">
        <f t="shared" si="10"/>
        <v>320.92559380387206</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v>8928966</v>
      </c>
      <c r="F650" s="155" t="str">
        <f t="shared" si="10"/>
        <v>-</v>
      </c>
    </row>
    <row r="651" spans="1:6" s="8" customFormat="1" ht="15" customHeight="1" x14ac:dyDescent="0.2">
      <c r="A651" s="437" t="s">
        <v>1004</v>
      </c>
      <c r="B651" s="438"/>
      <c r="C651" s="321"/>
      <c r="D651" s="141"/>
      <c r="E651" s="141"/>
      <c r="F651" s="142"/>
    </row>
    <row r="652" spans="1:6" s="8" customFormat="1" x14ac:dyDescent="0.2">
      <c r="A652" s="143">
        <v>11</v>
      </c>
      <c r="B652" s="144" t="s">
        <v>550</v>
      </c>
      <c r="C652" s="317">
        <v>638</v>
      </c>
      <c r="D652" s="147">
        <v>21649550</v>
      </c>
      <c r="E652" s="147">
        <v>8256785</v>
      </c>
      <c r="F652" s="146">
        <f t="shared" ref="F652:F677" si="11">IF(D652&lt;&gt;0,IF(E652/D652&gt;=100,"&gt;&gt;100",E652/D652*100),"-")</f>
        <v>38.138367772078404</v>
      </c>
    </row>
    <row r="653" spans="1:6" s="8" customFormat="1" x14ac:dyDescent="0.2">
      <c r="A653" s="143" t="s">
        <v>551</v>
      </c>
      <c r="B653" s="144" t="s">
        <v>3164</v>
      </c>
      <c r="C653" s="317">
        <v>639</v>
      </c>
      <c r="D653" s="147">
        <v>117476366</v>
      </c>
      <c r="E653" s="147">
        <v>94842310</v>
      </c>
      <c r="F653" s="146">
        <f t="shared" si="11"/>
        <v>80.733098264207456</v>
      </c>
    </row>
    <row r="654" spans="1:6" s="8" customFormat="1" x14ac:dyDescent="0.2">
      <c r="A654" s="143" t="s">
        <v>552</v>
      </c>
      <c r="B654" s="144" t="s">
        <v>4082</v>
      </c>
      <c r="C654" s="317">
        <v>640</v>
      </c>
      <c r="D654" s="147">
        <v>130867489</v>
      </c>
      <c r="E654" s="147">
        <v>91631535</v>
      </c>
      <c r="F654" s="146">
        <f t="shared" si="11"/>
        <v>70.018562822734381</v>
      </c>
    </row>
    <row r="655" spans="1:6" s="8" customFormat="1" x14ac:dyDescent="0.2">
      <c r="A655" s="143">
        <v>11</v>
      </c>
      <c r="B655" s="144" t="s">
        <v>1007</v>
      </c>
      <c r="C655" s="317">
        <v>641</v>
      </c>
      <c r="D655" s="145">
        <f>+D652+D653-D654</f>
        <v>8258427</v>
      </c>
      <c r="E655" s="145">
        <f>+E652+E653-E654</f>
        <v>11467560</v>
      </c>
      <c r="F655" s="148">
        <f t="shared" si="11"/>
        <v>138.85888922914739</v>
      </c>
    </row>
    <row r="656" spans="1:6" s="8" customFormat="1" ht="24" x14ac:dyDescent="0.2">
      <c r="A656" s="143" t="s">
        <v>558</v>
      </c>
      <c r="B656" s="144" t="s">
        <v>565</v>
      </c>
      <c r="C656" s="317">
        <v>642</v>
      </c>
      <c r="D656" s="147">
        <v>71</v>
      </c>
      <c r="E656" s="147">
        <v>124</v>
      </c>
      <c r="F656" s="146">
        <f t="shared" si="11"/>
        <v>174.64788732394365</v>
      </c>
    </row>
    <row r="657" spans="1:6" s="8" customFormat="1" ht="24" x14ac:dyDescent="0.2">
      <c r="A657" s="143" t="s">
        <v>558</v>
      </c>
      <c r="B657" s="144" t="s">
        <v>4222</v>
      </c>
      <c r="C657" s="317">
        <v>643</v>
      </c>
      <c r="D657" s="147"/>
      <c r="E657" s="147"/>
      <c r="F657" s="146" t="str">
        <f t="shared" si="11"/>
        <v>-</v>
      </c>
    </row>
    <row r="658" spans="1:6" s="8" customFormat="1" x14ac:dyDescent="0.2">
      <c r="A658" s="143" t="s">
        <v>558</v>
      </c>
      <c r="B658" s="144" t="s">
        <v>3423</v>
      </c>
      <c r="C658" s="317">
        <v>644</v>
      </c>
      <c r="D658" s="147">
        <v>66</v>
      </c>
      <c r="E658" s="147">
        <v>119</v>
      </c>
      <c r="F658" s="146">
        <f t="shared" si="11"/>
        <v>180.30303030303031</v>
      </c>
    </row>
    <row r="659" spans="1:6" s="8" customFormat="1" x14ac:dyDescent="0.2">
      <c r="A659" s="143" t="s">
        <v>558</v>
      </c>
      <c r="B659" s="144" t="s">
        <v>4051</v>
      </c>
      <c r="C659" s="317">
        <v>645</v>
      </c>
      <c r="D659" s="147"/>
      <c r="E659" s="147"/>
      <c r="F659" s="146" t="str">
        <f t="shared" si="11"/>
        <v>-</v>
      </c>
    </row>
    <row r="660" spans="1:6" s="8" customFormat="1" x14ac:dyDescent="0.2">
      <c r="A660" s="143" t="s">
        <v>3424</v>
      </c>
      <c r="B660" s="144" t="s">
        <v>3425</v>
      </c>
      <c r="C660" s="317">
        <v>646</v>
      </c>
      <c r="D660" s="147"/>
      <c r="E660" s="147">
        <v>3864828</v>
      </c>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v>1879027</v>
      </c>
      <c r="E662" s="147">
        <v>2025737</v>
      </c>
      <c r="F662" s="146">
        <f t="shared" si="11"/>
        <v>107.80776433760664</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v>5654804</v>
      </c>
      <c r="E664" s="147">
        <v>13886723</v>
      </c>
      <c r="F664" s="146">
        <f t="shared" si="11"/>
        <v>245.57390494878337</v>
      </c>
    </row>
    <row r="665" spans="1:6" s="8" customFormat="1" x14ac:dyDescent="0.2">
      <c r="A665" s="143">
        <v>63312</v>
      </c>
      <c r="B665" s="144" t="s">
        <v>585</v>
      </c>
      <c r="C665" s="317">
        <v>651</v>
      </c>
      <c r="D665" s="147">
        <v>78846</v>
      </c>
      <c r="E665" s="147"/>
      <c r="F665" s="146">
        <f t="shared" si="11"/>
        <v>0</v>
      </c>
    </row>
    <row r="666" spans="1:6" s="8" customFormat="1" x14ac:dyDescent="0.2">
      <c r="A666" s="143">
        <v>63313</v>
      </c>
      <c r="B666" s="144" t="s">
        <v>586</v>
      </c>
      <c r="C666" s="317">
        <v>652</v>
      </c>
      <c r="D666" s="147">
        <v>20538</v>
      </c>
      <c r="E666" s="147">
        <v>6204</v>
      </c>
      <c r="F666" s="146">
        <f t="shared" si="11"/>
        <v>30.207420391469469</v>
      </c>
    </row>
    <row r="667" spans="1:6" s="8" customFormat="1" x14ac:dyDescent="0.2">
      <c r="A667" s="143">
        <v>63314</v>
      </c>
      <c r="B667" s="144" t="s">
        <v>587</v>
      </c>
      <c r="C667" s="317">
        <v>653</v>
      </c>
      <c r="D667" s="147">
        <v>224662</v>
      </c>
      <c r="E667" s="147">
        <v>193496</v>
      </c>
      <c r="F667" s="146">
        <f t="shared" si="11"/>
        <v>86.127605024436704</v>
      </c>
    </row>
    <row r="668" spans="1:6" s="8" customFormat="1" x14ac:dyDescent="0.2">
      <c r="A668" s="143">
        <v>63321</v>
      </c>
      <c r="B668" s="144" t="s">
        <v>130</v>
      </c>
      <c r="C668" s="317">
        <v>654</v>
      </c>
      <c r="D668" s="147">
        <v>45000</v>
      </c>
      <c r="E668" s="147"/>
      <c r="F668" s="146">
        <f t="shared" si="11"/>
        <v>0</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v>2734</v>
      </c>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v>48284629</v>
      </c>
      <c r="E682" s="147">
        <v>6399383</v>
      </c>
      <c r="F682" s="146"/>
    </row>
    <row r="683" spans="1:6" s="8" customFormat="1" x14ac:dyDescent="0.2">
      <c r="A683" s="143">
        <v>63812</v>
      </c>
      <c r="B683" s="150" t="s">
        <v>3803</v>
      </c>
      <c r="C683" s="317">
        <v>669</v>
      </c>
      <c r="D683" s="147"/>
      <c r="E683" s="147">
        <v>36324</v>
      </c>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v>27194</v>
      </c>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24000</v>
      </c>
      <c r="E701" s="147"/>
      <c r="F701" s="146">
        <f>IF(D701&lt;&gt;0,IF(E701/D701&gt;=100,"&gt;&gt;100",E701/D701*100),"-")</f>
        <v>0</v>
      </c>
    </row>
    <row r="702" spans="1:6" s="8" customFormat="1" x14ac:dyDescent="0.2">
      <c r="A702" s="143">
        <v>31215</v>
      </c>
      <c r="B702" s="144" t="s">
        <v>902</v>
      </c>
      <c r="C702" s="317">
        <v>688</v>
      </c>
      <c r="D702" s="147">
        <v>23500</v>
      </c>
      <c r="E702" s="147">
        <v>206344</v>
      </c>
      <c r="F702" s="146">
        <f>IF(D702&lt;&gt;0,IF(E702/D702&gt;=100,"&gt;&gt;100",E702/D702*100),"-")</f>
        <v>878.05957446808497</v>
      </c>
    </row>
    <row r="703" spans="1:6" s="8" customFormat="1" x14ac:dyDescent="0.2">
      <c r="A703" s="143">
        <v>32121</v>
      </c>
      <c r="B703" s="144" t="s">
        <v>2848</v>
      </c>
      <c r="C703" s="317">
        <v>689</v>
      </c>
      <c r="D703" s="147">
        <v>142863</v>
      </c>
      <c r="E703" s="147">
        <v>202986</v>
      </c>
      <c r="F703" s="146">
        <f>IF(D703&lt;&gt;0,IF(E703/D703&gt;=100,"&gt;&gt;100",E703/D703*100),"-")</f>
        <v>142.08437454064384</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v>12189</v>
      </c>
      <c r="E706" s="147"/>
      <c r="F706" s="146">
        <f>IF(D706&lt;&gt;0,IF(E706/D706&gt;=100,"&gt;&gt;100",E706/D706*100),"-")</f>
        <v>0</v>
      </c>
    </row>
    <row r="707" spans="1:6" s="8" customFormat="1" x14ac:dyDescent="0.2">
      <c r="A707" s="143" t="s">
        <v>2851</v>
      </c>
      <c r="B707" s="144" t="s">
        <v>2852</v>
      </c>
      <c r="C707" s="317">
        <v>693</v>
      </c>
      <c r="D707" s="147"/>
      <c r="E707" s="147">
        <v>80409</v>
      </c>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v>207785</v>
      </c>
      <c r="E710" s="147">
        <v>129020</v>
      </c>
      <c r="F710" s="146">
        <f t="shared" ref="F710:F773" si="13">IF(D710&lt;&gt;0,IF(E710/D710&gt;=100,"&gt;&gt;100",E710/D710*100),"-")</f>
        <v>62.0930288519383</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v>57891</v>
      </c>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v>26404</v>
      </c>
      <c r="E726" s="147"/>
      <c r="F726" s="146">
        <f t="shared" si="13"/>
        <v>0</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v>216738</v>
      </c>
      <c r="E744" s="147">
        <v>58753</v>
      </c>
      <c r="F744" s="146">
        <f t="shared" si="13"/>
        <v>27.10784449427419</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v>76000</v>
      </c>
      <c r="E755" s="147"/>
      <c r="F755" s="146">
        <f t="shared" si="13"/>
        <v>0</v>
      </c>
    </row>
    <row r="756" spans="1:6" s="8" customFormat="1" x14ac:dyDescent="0.2">
      <c r="A756" s="143">
        <v>36326</v>
      </c>
      <c r="B756" s="144" t="s">
        <v>3947</v>
      </c>
      <c r="C756" s="317">
        <v>742</v>
      </c>
      <c r="D756" s="147"/>
      <c r="E756" s="147">
        <v>876000</v>
      </c>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v>56858</v>
      </c>
      <c r="E765" s="147"/>
      <c r="F765" s="146">
        <f t="shared" si="13"/>
        <v>0</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491524</v>
      </c>
      <c r="E786" s="147">
        <v>455330</v>
      </c>
      <c r="F786" s="146">
        <f t="shared" si="14"/>
        <v>92.636371774318235</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v>492613</v>
      </c>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v>171051</v>
      </c>
      <c r="E800" s="147">
        <v>35258</v>
      </c>
      <c r="F800" s="146">
        <f t="shared" si="14"/>
        <v>20.61256584293573</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v>76800</v>
      </c>
      <c r="E838" s="147">
        <v>90035</v>
      </c>
      <c r="F838" s="146">
        <f t="shared" ref="F838:F901" si="15">IF(D838&lt;&gt;0,IF(E838/D838&gt;=100,"&gt;&gt;100",E838/D838*100),"-")</f>
        <v>117.23307291666667</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v>34168</v>
      </c>
      <c r="E869" s="147"/>
      <c r="F869" s="146">
        <f t="shared" si="15"/>
        <v>0</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v>104289</v>
      </c>
      <c r="E923" s="147"/>
      <c r="F923" s="146">
        <f t="shared" si="16"/>
        <v>0</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v>262066</v>
      </c>
      <c r="E946" s="147">
        <v>187500</v>
      </c>
      <c r="F946" s="146">
        <f t="shared" si="16"/>
        <v>71.546862240809574</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v>30409</v>
      </c>
      <c r="E953" s="147">
        <v>2635</v>
      </c>
      <c r="F953" s="146">
        <f t="shared" si="16"/>
        <v>8.6651978032819237</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9" t="s">
        <v>2185</v>
      </c>
      <c r="B982" s="430"/>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6" t="s">
        <v>497</v>
      </c>
      <c r="E994" s="436"/>
    </row>
    <row r="995" spans="1:5" ht="15" customHeight="1" x14ac:dyDescent="0.2">
      <c r="A995" s="270" t="str">
        <f>IF(RefStr!H25&lt;&gt;"", "Osoba za kontaktiranje: " &amp; RefStr!H25,"Osoba za kontaktiranje: _________________________________________")</f>
        <v>Osoba za kontaktiranje: Mira Jurišić</v>
      </c>
      <c r="D995" s="272"/>
      <c r="E995" s="272"/>
    </row>
    <row r="996" spans="1:5" ht="15" customHeight="1" x14ac:dyDescent="0.2">
      <c r="A996" s="270" t="str">
        <f>IF(RefStr!H27="","Telefon za kontakt: _________________","Telefon za kontakt: " &amp; RefStr!H27)</f>
        <v>Telefon za kontakt: 053/588-238</v>
      </c>
      <c r="C996" s="271"/>
    </row>
    <row r="997" spans="1:5" ht="15" customHeight="1" x14ac:dyDescent="0.2">
      <c r="A997" s="270" t="str">
        <f>IF(RefStr!H33="","Odgovorna osoba: _____________________________","Odgovorna osoba: " &amp; RefStr!H33)</f>
        <v>Odgovorna osoba: DARKO MILINOVIĆ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B4:D4"/>
    <mergeCell ref="A3:D3"/>
    <mergeCell ref="A1:B1"/>
    <mergeCell ref="E2:F2"/>
    <mergeCell ref="C1:F1"/>
    <mergeCell ref="A2:D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zoomScale="124" zoomScaleNormal="124" workbookViewId="0">
      <pane ySplit="1" topLeftCell="A230" activePane="bottomLeft" state="frozen"/>
      <selection pane="bottomLeft" activeCell="E251" sqref="E25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9" t="s">
        <v>1929</v>
      </c>
      <c r="B1" s="420"/>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31" t="str">
        <f>"RKP: "&amp;IF(RefStr!B6&lt;&gt;"",TEXT(INT(VALUE(RefStr!B6)),"00000"),"_____"&amp;",  "&amp;"MB: "&amp;IF(RefStr!B8&lt;&gt;"",TEXT(INT(VALUE(RefStr!B8)),"00000000"),"________")&amp;"  OIB: "&amp;IF(RefStr!K14&lt;&gt;"",RefStr!K14,"___________"))</f>
        <v>RKP: 26580</v>
      </c>
      <c r="C4" s="432"/>
      <c r="D4" s="432"/>
      <c r="E4" s="433">
        <f>SUM(Skriveni!G977:G1292)</f>
        <v>356283230.68800002</v>
      </c>
      <c r="F4" s="434"/>
    </row>
    <row r="5" spans="1:6" ht="15" customHeight="1" x14ac:dyDescent="0.2">
      <c r="B5" s="431" t="str">
        <f>"Naziv: "&amp;IF(RefStr!B10&lt;&gt;"",RefStr!B10,"_______________________________________")</f>
        <v>Naziv: LIČKO-SENJSKA ŽUPANIJA</v>
      </c>
      <c r="C5" s="432"/>
      <c r="D5" s="432"/>
      <c r="E5" s="435" t="s">
        <v>2998</v>
      </c>
      <c r="F5" s="435"/>
    </row>
    <row r="6" spans="1:6" ht="15" customHeight="1" x14ac:dyDescent="0.2">
      <c r="A6" s="24"/>
      <c r="B6" s="427" t="str">
        <f xml:space="preserve"> "Razina: " &amp; RefStr!B16 &amp; ", Razdjel: " &amp; TEXT(INT(VALUE(RefStr!B20)), "000")</f>
        <v>Razina: 22, Razdjel: 000</v>
      </c>
      <c r="C6" s="428"/>
      <c r="D6" s="428"/>
      <c r="E6" s="428"/>
      <c r="F6" s="428"/>
    </row>
    <row r="7" spans="1:6" ht="15" customHeight="1" x14ac:dyDescent="0.2">
      <c r="A7" s="24"/>
      <c r="B7" s="427" t="str">
        <f>"Djelatnost: " &amp; RefStr!B18 &amp; " " &amp; RefStr!C18</f>
        <v>Djelatnost: 8411 Opće djelatnosti javne uprave</v>
      </c>
      <c r="C7" s="428"/>
      <c r="D7" s="428"/>
      <c r="E7" s="428"/>
      <c r="F7" s="428"/>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54870051</v>
      </c>
      <c r="E12" s="94">
        <f>E13+E74</f>
        <v>67040842</v>
      </c>
      <c r="F12" s="121">
        <f t="shared" ref="F12:F75" si="0">IF(D12&gt;0,IF(E12/D12&gt;=100,"&gt;&gt;100",E12/D12*100),"-")</f>
        <v>122.1811184392739</v>
      </c>
    </row>
    <row r="13" spans="1:6" s="3" customFormat="1" x14ac:dyDescent="0.2">
      <c r="A13" s="130">
        <v>0</v>
      </c>
      <c r="B13" s="293" t="s">
        <v>213</v>
      </c>
      <c r="C13" s="282">
        <v>2</v>
      </c>
      <c r="D13" s="95">
        <f>D14+D18+D57+D58+D62+D69</f>
        <v>27271990</v>
      </c>
      <c r="E13" s="95">
        <f>E14+E18+E57+E58+E62+E69</f>
        <v>35230908</v>
      </c>
      <c r="F13" s="122">
        <f t="shared" si="0"/>
        <v>129.1834882602993</v>
      </c>
    </row>
    <row r="14" spans="1:6" s="3" customFormat="1" x14ac:dyDescent="0.2">
      <c r="A14" s="130" t="s">
        <v>2100</v>
      </c>
      <c r="B14" s="293" t="s">
        <v>3898</v>
      </c>
      <c r="C14" s="282">
        <v>3</v>
      </c>
      <c r="D14" s="95">
        <f>D15+D16-D17</f>
        <v>51266</v>
      </c>
      <c r="E14" s="95">
        <f>E15+E16-E17</f>
        <v>51266</v>
      </c>
      <c r="F14" s="122">
        <f t="shared" si="0"/>
        <v>100</v>
      </c>
    </row>
    <row r="15" spans="1:6" s="3" customFormat="1" x14ac:dyDescent="0.2">
      <c r="A15" s="130" t="s">
        <v>3899</v>
      </c>
      <c r="B15" s="293" t="s">
        <v>3900</v>
      </c>
      <c r="C15" s="282">
        <v>4</v>
      </c>
      <c r="D15" s="92">
        <v>51266</v>
      </c>
      <c r="E15" s="92">
        <v>51266</v>
      </c>
      <c r="F15" s="123">
        <f t="shared" si="0"/>
        <v>100</v>
      </c>
    </row>
    <row r="16" spans="1:6" s="3" customFormat="1" x14ac:dyDescent="0.2">
      <c r="A16" s="130" t="s">
        <v>3901</v>
      </c>
      <c r="B16" s="293" t="s">
        <v>115</v>
      </c>
      <c r="C16" s="282">
        <v>5</v>
      </c>
      <c r="D16" s="92"/>
      <c r="E16" s="92">
        <v>27286</v>
      </c>
      <c r="F16" s="123" t="str">
        <f t="shared" si="0"/>
        <v>-</v>
      </c>
    </row>
    <row r="17" spans="1:6" s="3" customFormat="1" x14ac:dyDescent="0.2">
      <c r="A17" s="130" t="s">
        <v>116</v>
      </c>
      <c r="B17" s="293" t="s">
        <v>117</v>
      </c>
      <c r="C17" s="282">
        <v>6</v>
      </c>
      <c r="D17" s="92"/>
      <c r="E17" s="92">
        <v>27286</v>
      </c>
      <c r="F17" s="123" t="str">
        <f t="shared" si="0"/>
        <v>-</v>
      </c>
    </row>
    <row r="18" spans="1:6" s="3" customFormat="1" x14ac:dyDescent="0.2">
      <c r="A18" s="130" t="s">
        <v>118</v>
      </c>
      <c r="B18" s="293" t="s">
        <v>214</v>
      </c>
      <c r="C18" s="282">
        <v>7</v>
      </c>
      <c r="D18" s="95">
        <f>D19+D25+D35+D41+D47+D51</f>
        <v>12798046</v>
      </c>
      <c r="E18" s="95">
        <f>E19+E25+E35+E41+E47+E51</f>
        <v>14219438</v>
      </c>
      <c r="F18" s="122">
        <f t="shared" si="0"/>
        <v>111.10632044923108</v>
      </c>
    </row>
    <row r="19" spans="1:6" s="3" customFormat="1" x14ac:dyDescent="0.2">
      <c r="A19" s="294" t="s">
        <v>119</v>
      </c>
      <c r="B19" s="293" t="s">
        <v>3175</v>
      </c>
      <c r="C19" s="282">
        <v>8</v>
      </c>
      <c r="D19" s="95">
        <f>SUM(D20:D23)-D24</f>
        <v>12693880</v>
      </c>
      <c r="E19" s="95">
        <f>SUM(E20:E23)-E24</f>
        <v>12896276</v>
      </c>
      <c r="F19" s="122">
        <f t="shared" si="0"/>
        <v>101.59443763451364</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17216053</v>
      </c>
      <c r="E21" s="92">
        <v>17698565</v>
      </c>
      <c r="F21" s="123">
        <f t="shared" si="0"/>
        <v>102.80268653912717</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v>4522173</v>
      </c>
      <c r="E24" s="92">
        <v>4802289</v>
      </c>
      <c r="F24" s="123">
        <f t="shared" si="0"/>
        <v>106.19427872396743</v>
      </c>
    </row>
    <row r="25" spans="1:6" s="3" customFormat="1" x14ac:dyDescent="0.2">
      <c r="A25" s="294" t="s">
        <v>1667</v>
      </c>
      <c r="B25" s="293" t="s">
        <v>1771</v>
      </c>
      <c r="C25" s="282">
        <v>14</v>
      </c>
      <c r="D25" s="95">
        <f>SUM(D26:D33)-D34</f>
        <v>3245</v>
      </c>
      <c r="E25" s="95">
        <f>SUM(E26:E33)-E34</f>
        <v>990019</v>
      </c>
      <c r="F25" s="122" t="str">
        <f t="shared" si="0"/>
        <v>&gt;&gt;100</v>
      </c>
    </row>
    <row r="26" spans="1:6" s="3" customFormat="1" x14ac:dyDescent="0.2">
      <c r="A26" s="130" t="s">
        <v>1668</v>
      </c>
      <c r="B26" s="293" t="s">
        <v>3188</v>
      </c>
      <c r="C26" s="282">
        <v>15</v>
      </c>
      <c r="D26" s="92">
        <v>3168660</v>
      </c>
      <c r="E26" s="92">
        <v>7847968</v>
      </c>
      <c r="F26" s="123">
        <f t="shared" si="0"/>
        <v>247.67466373798385</v>
      </c>
    </row>
    <row r="27" spans="1:6" s="3" customFormat="1" x14ac:dyDescent="0.2">
      <c r="A27" s="130" t="s">
        <v>1669</v>
      </c>
      <c r="B27" s="293" t="s">
        <v>3211</v>
      </c>
      <c r="C27" s="282">
        <v>16</v>
      </c>
      <c r="D27" s="92">
        <v>65110</v>
      </c>
      <c r="E27" s="92">
        <v>905521</v>
      </c>
      <c r="F27" s="123">
        <f t="shared" si="0"/>
        <v>1390.7556442942714</v>
      </c>
    </row>
    <row r="28" spans="1:6" s="3" customFormat="1" x14ac:dyDescent="0.2">
      <c r="A28" s="130" t="s">
        <v>1670</v>
      </c>
      <c r="B28" s="293" t="s">
        <v>3190</v>
      </c>
      <c r="C28" s="282">
        <v>17</v>
      </c>
      <c r="D28" s="92"/>
      <c r="E28" s="92">
        <v>72667</v>
      </c>
      <c r="F28" s="123" t="str">
        <f t="shared" si="0"/>
        <v>-</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v>5053</v>
      </c>
      <c r="F30" s="123" t="str">
        <f t="shared" si="0"/>
        <v>-</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8327</v>
      </c>
      <c r="E32" s="92">
        <v>338276</v>
      </c>
      <c r="F32" s="123">
        <f t="shared" si="0"/>
        <v>4062.399423561907</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3238852</v>
      </c>
      <c r="E34" s="92">
        <v>8179466</v>
      </c>
      <c r="F34" s="123">
        <f t="shared" si="0"/>
        <v>252.54213529979143</v>
      </c>
    </row>
    <row r="35" spans="1:6" s="3" customFormat="1" x14ac:dyDescent="0.2">
      <c r="A35" s="295" t="s">
        <v>2874</v>
      </c>
      <c r="B35" s="293" t="s">
        <v>3798</v>
      </c>
      <c r="C35" s="282">
        <v>24</v>
      </c>
      <c r="D35" s="95">
        <f>SUM(D36:D39)-D40</f>
        <v>89981</v>
      </c>
      <c r="E35" s="95">
        <f>SUM(E36:E39)-E40</f>
        <v>67852</v>
      </c>
      <c r="F35" s="122">
        <f t="shared" si="0"/>
        <v>75.407030373078769</v>
      </c>
    </row>
    <row r="36" spans="1:6" s="3" customFormat="1" x14ac:dyDescent="0.2">
      <c r="A36" s="251" t="s">
        <v>3272</v>
      </c>
      <c r="B36" s="293" t="s">
        <v>3195</v>
      </c>
      <c r="C36" s="282">
        <v>25</v>
      </c>
      <c r="D36" s="92">
        <v>631270</v>
      </c>
      <c r="E36" s="92">
        <v>1407535</v>
      </c>
      <c r="F36" s="123">
        <f t="shared" si="0"/>
        <v>222.96877722686014</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541289</v>
      </c>
      <c r="E40" s="92">
        <v>1339683</v>
      </c>
      <c r="F40" s="123">
        <f t="shared" si="0"/>
        <v>247.49865598598899</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10940</v>
      </c>
      <c r="E51" s="95">
        <f>SUM(E52:E55)-E56</f>
        <v>265291</v>
      </c>
      <c r="F51" s="122">
        <f t="shared" si="0"/>
        <v>2424.9634369287019</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99181</v>
      </c>
      <c r="E53" s="92">
        <v>713507</v>
      </c>
      <c r="F53" s="123">
        <f t="shared" si="0"/>
        <v>719.39887680100026</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v>88241</v>
      </c>
      <c r="E56" s="92">
        <v>448216</v>
      </c>
      <c r="F56" s="123">
        <f t="shared" si="0"/>
        <v>507.94528620482538</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c r="E60" s="92"/>
      <c r="F60" s="123" t="str">
        <f t="shared" si="0"/>
        <v>-</v>
      </c>
    </row>
    <row r="61" spans="1:6" s="3" customFormat="1" x14ac:dyDescent="0.2">
      <c r="A61" s="130" t="s">
        <v>1083</v>
      </c>
      <c r="B61" s="293" t="s">
        <v>1209</v>
      </c>
      <c r="C61" s="282">
        <v>50</v>
      </c>
      <c r="D61" s="92"/>
      <c r="E61" s="92"/>
      <c r="F61" s="123" t="str">
        <f t="shared" si="0"/>
        <v>-</v>
      </c>
    </row>
    <row r="62" spans="1:6" s="3" customFormat="1" x14ac:dyDescent="0.2">
      <c r="A62" s="130" t="s">
        <v>1210</v>
      </c>
      <c r="B62" s="293" t="s">
        <v>3960</v>
      </c>
      <c r="C62" s="282">
        <v>51</v>
      </c>
      <c r="D62" s="95">
        <f>SUM(D63:D68)</f>
        <v>14422678</v>
      </c>
      <c r="E62" s="95">
        <f>SUM(E63:E68)</f>
        <v>20960204</v>
      </c>
      <c r="F62" s="122">
        <f t="shared" si="0"/>
        <v>145.32810064815979</v>
      </c>
    </row>
    <row r="63" spans="1:6" s="3" customFormat="1" x14ac:dyDescent="0.2">
      <c r="A63" s="130" t="s">
        <v>1211</v>
      </c>
      <c r="B63" s="293" t="s">
        <v>1212</v>
      </c>
      <c r="C63" s="282">
        <v>52</v>
      </c>
      <c r="D63" s="92">
        <v>14422678</v>
      </c>
      <c r="E63" s="92">
        <v>20960204</v>
      </c>
      <c r="F63" s="123">
        <f t="shared" si="0"/>
        <v>145.32810064815979</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27598061</v>
      </c>
      <c r="E74" s="95">
        <f>E75+E84+E93+E124+E140+E152+E169+E175</f>
        <v>31809934</v>
      </c>
      <c r="F74" s="122">
        <f t="shared" si="0"/>
        <v>115.26148159466712</v>
      </c>
    </row>
    <row r="75" spans="1:6" s="3" customFormat="1" x14ac:dyDescent="0.2">
      <c r="A75" s="251" t="s">
        <v>3158</v>
      </c>
      <c r="B75" s="293" t="s">
        <v>79</v>
      </c>
      <c r="C75" s="327">
        <v>64</v>
      </c>
      <c r="D75" s="95">
        <f>+D76+D81+D82+D83</f>
        <v>8258428</v>
      </c>
      <c r="E75" s="95">
        <f>+E76+E81+E82+E83</f>
        <v>11471999</v>
      </c>
      <c r="F75" s="122">
        <f t="shared" si="0"/>
        <v>138.91262356467843</v>
      </c>
    </row>
    <row r="76" spans="1:6" s="3" customFormat="1" x14ac:dyDescent="0.2">
      <c r="A76" s="251" t="s">
        <v>2478</v>
      </c>
      <c r="B76" s="296" t="s">
        <v>2360</v>
      </c>
      <c r="C76" s="327">
        <v>65</v>
      </c>
      <c r="D76" s="95">
        <f>SUM(D77:D80)</f>
        <v>8256785</v>
      </c>
      <c r="E76" s="95">
        <f>SUM(E77:E80)</f>
        <v>11467560</v>
      </c>
      <c r="F76" s="122">
        <f t="shared" ref="F76:F140" si="1">IF(D76&gt;0,IF(E76/D76&gt;=100,"&gt;&gt;100",E76/D76*100),"-")</f>
        <v>138.88650364518392</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8256785</v>
      </c>
      <c r="E78" s="92">
        <v>11467560</v>
      </c>
      <c r="F78" s="123">
        <f t="shared" si="1"/>
        <v>138.88650364518392</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1643</v>
      </c>
      <c r="E82" s="92">
        <v>4439</v>
      </c>
      <c r="F82" s="123">
        <f t="shared" si="1"/>
        <v>270.17650639074861</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723164</v>
      </c>
      <c r="E84" s="95">
        <f>E85+SUM(E88:E90)-E91+E92</f>
        <v>510626</v>
      </c>
      <c r="F84" s="122">
        <f t="shared" si="1"/>
        <v>70.609986116565537</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v>3464</v>
      </c>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723164</v>
      </c>
      <c r="E92" s="92">
        <v>507162</v>
      </c>
      <c r="F92" s="123">
        <f t="shared" si="1"/>
        <v>70.130979971348125</v>
      </c>
    </row>
    <row r="93" spans="1:6" s="3" customFormat="1" x14ac:dyDescent="0.2">
      <c r="A93" s="251" t="s">
        <v>3586</v>
      </c>
      <c r="B93" s="293" t="s">
        <v>3964</v>
      </c>
      <c r="C93" s="327">
        <v>82</v>
      </c>
      <c r="D93" s="95">
        <f>D94+D112-D123</f>
        <v>2668689</v>
      </c>
      <c r="E93" s="95">
        <f>E94+E112-E123</f>
        <v>2578653</v>
      </c>
      <c r="F93" s="122">
        <f t="shared" si="1"/>
        <v>96.626208599053697</v>
      </c>
    </row>
    <row r="94" spans="1:6" s="3" customFormat="1" x14ac:dyDescent="0.2">
      <c r="A94" s="251"/>
      <c r="B94" s="293" t="s">
        <v>3965</v>
      </c>
      <c r="C94" s="327">
        <v>83</v>
      </c>
      <c r="D94" s="95">
        <f>SUM(D95:D111)</f>
        <v>37666317</v>
      </c>
      <c r="E94" s="95">
        <f>SUM(E95:E111)</f>
        <v>37576281</v>
      </c>
      <c r="F94" s="122">
        <f t="shared" si="1"/>
        <v>99.760964152667214</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v>194325</v>
      </c>
      <c r="E99" s="92">
        <v>104289</v>
      </c>
      <c r="F99" s="123">
        <f t="shared" si="1"/>
        <v>53.66730991895021</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v>19416704</v>
      </c>
      <c r="E103" s="92">
        <v>19416704</v>
      </c>
      <c r="F103" s="123">
        <f t="shared" si="1"/>
        <v>100</v>
      </c>
    </row>
    <row r="104" spans="1:6" s="3" customFormat="1" x14ac:dyDescent="0.2">
      <c r="A104" s="251" t="s">
        <v>3378</v>
      </c>
      <c r="B104" s="296" t="s">
        <v>3379</v>
      </c>
      <c r="C104" s="327">
        <v>93</v>
      </c>
      <c r="D104" s="92">
        <v>18055288</v>
      </c>
      <c r="E104" s="92">
        <v>18055288</v>
      </c>
      <c r="F104" s="123">
        <f t="shared" si="1"/>
        <v>100</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v>34997628</v>
      </c>
      <c r="E123" s="92">
        <v>34997628</v>
      </c>
      <c r="F123" s="123">
        <f t="shared" si="1"/>
        <v>100</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5887800</v>
      </c>
      <c r="E140" s="95">
        <f>E141+E148-E151</f>
        <v>5887800</v>
      </c>
      <c r="F140" s="122">
        <f t="shared" si="1"/>
        <v>100</v>
      </c>
    </row>
    <row r="141" spans="1:6" s="3" customFormat="1" x14ac:dyDescent="0.2">
      <c r="A141" s="251"/>
      <c r="B141" s="293" t="s">
        <v>3971</v>
      </c>
      <c r="C141" s="327">
        <v>130</v>
      </c>
      <c r="D141" s="95">
        <f>SUM(D142:D147)</f>
        <v>5887800</v>
      </c>
      <c r="E141" s="95">
        <f>SUM(E142:E147)</f>
        <v>5887800</v>
      </c>
      <c r="F141" s="122">
        <f t="shared" ref="F141:F209" si="2">IF(D141&gt;0,IF(E141/D141&gt;=100,"&gt;&gt;100",E141/D141*100),"-")</f>
        <v>100</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v>5887800</v>
      </c>
      <c r="E145" s="92">
        <v>5887800</v>
      </c>
      <c r="F145" s="123">
        <f t="shared" si="2"/>
        <v>100</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1131014</v>
      </c>
      <c r="E152" s="95">
        <f>SUM(E153:E155)+SUM(E163:E167)-E168</f>
        <v>2431890</v>
      </c>
      <c r="F152" s="122">
        <f t="shared" si="2"/>
        <v>215.01855856779844</v>
      </c>
    </row>
    <row r="153" spans="1:6" s="3" customFormat="1" x14ac:dyDescent="0.2">
      <c r="A153" s="251" t="s">
        <v>3478</v>
      </c>
      <c r="B153" s="293" t="s">
        <v>3479</v>
      </c>
      <c r="C153" s="327">
        <v>142</v>
      </c>
      <c r="D153" s="92">
        <v>1208146</v>
      </c>
      <c r="E153" s="92">
        <v>1520433</v>
      </c>
      <c r="F153" s="123">
        <f t="shared" si="2"/>
        <v>125.8484487801971</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662729</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v>662729</v>
      </c>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v>1400</v>
      </c>
      <c r="F163" s="123" t="str">
        <f t="shared" si="2"/>
        <v>-</v>
      </c>
    </row>
    <row r="164" spans="1:6" s="3" customFormat="1" x14ac:dyDescent="0.2">
      <c r="A164" s="251" t="s">
        <v>2855</v>
      </c>
      <c r="B164" s="297" t="s">
        <v>4221</v>
      </c>
      <c r="C164" s="327">
        <v>153</v>
      </c>
      <c r="D164" s="92"/>
      <c r="E164" s="92">
        <v>8659</v>
      </c>
      <c r="F164" s="123" t="str">
        <f t="shared" si="2"/>
        <v>-</v>
      </c>
    </row>
    <row r="165" spans="1:6" s="3" customFormat="1" x14ac:dyDescent="0.2">
      <c r="A165" s="251" t="s">
        <v>2856</v>
      </c>
      <c r="B165" s="296" t="s">
        <v>1884</v>
      </c>
      <c r="C165" s="327">
        <v>154</v>
      </c>
      <c r="D165" s="92">
        <v>39500</v>
      </c>
      <c r="E165" s="92">
        <v>44098</v>
      </c>
      <c r="F165" s="123">
        <f t="shared" si="2"/>
        <v>111.64050632911393</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v>630845</v>
      </c>
      <c r="F167" s="123" t="str">
        <f t="shared" si="2"/>
        <v>-</v>
      </c>
    </row>
    <row r="168" spans="1:6" s="3" customFormat="1" x14ac:dyDescent="0.2">
      <c r="A168" s="251" t="s">
        <v>2857</v>
      </c>
      <c r="B168" s="296" t="s">
        <v>2858</v>
      </c>
      <c r="C168" s="327">
        <v>157</v>
      </c>
      <c r="D168" s="92">
        <v>116632</v>
      </c>
      <c r="E168" s="92">
        <v>436274</v>
      </c>
      <c r="F168" s="123">
        <f t="shared" si="2"/>
        <v>374.06029220111117</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8928966</v>
      </c>
      <c r="E175" s="95">
        <f>SUM(E176:E178)</f>
        <v>8928966</v>
      </c>
      <c r="F175" s="122">
        <f t="shared" si="2"/>
        <v>100</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8928966</v>
      </c>
      <c r="E178" s="92">
        <v>8928966</v>
      </c>
      <c r="F178" s="123">
        <f t="shared" si="2"/>
        <v>100</v>
      </c>
    </row>
    <row r="179" spans="1:6" s="3" customFormat="1" x14ac:dyDescent="0.2">
      <c r="A179" s="251"/>
      <c r="B179" s="293" t="s">
        <v>3978</v>
      </c>
      <c r="C179" s="327">
        <v>168</v>
      </c>
      <c r="D179" s="95">
        <f>D180+D240</f>
        <v>54870051</v>
      </c>
      <c r="E179" s="95">
        <f>E180+E240</f>
        <v>67040841</v>
      </c>
      <c r="F179" s="122">
        <f t="shared" si="2"/>
        <v>122.18111661678608</v>
      </c>
    </row>
    <row r="180" spans="1:6" s="3" customFormat="1" x14ac:dyDescent="0.2">
      <c r="A180" s="251" t="s">
        <v>2864</v>
      </c>
      <c r="B180" s="293" t="s">
        <v>3979</v>
      </c>
      <c r="C180" s="327">
        <v>169</v>
      </c>
      <c r="D180" s="95">
        <f>D181+D192+D193+D209+D237</f>
        <v>14568676</v>
      </c>
      <c r="E180" s="95">
        <f>E181+E192+E193+E209+E237</f>
        <v>14653936</v>
      </c>
      <c r="F180" s="122">
        <f t="shared" si="2"/>
        <v>100.58522819781291</v>
      </c>
    </row>
    <row r="181" spans="1:6" s="3" customFormat="1" x14ac:dyDescent="0.2">
      <c r="A181" s="251" t="s">
        <v>524</v>
      </c>
      <c r="B181" s="293" t="s">
        <v>3980</v>
      </c>
      <c r="C181" s="327">
        <v>170</v>
      </c>
      <c r="D181" s="95">
        <f>SUM(D182:D184)+SUM(D188:D191)</f>
        <v>3629613</v>
      </c>
      <c r="E181" s="95">
        <f>SUM(E182:E184)+SUM(E188:E191)</f>
        <v>2085875</v>
      </c>
      <c r="F181" s="122">
        <f t="shared" si="2"/>
        <v>57.468247992279068</v>
      </c>
    </row>
    <row r="182" spans="1:6" s="3" customFormat="1" x14ac:dyDescent="0.2">
      <c r="A182" s="251" t="s">
        <v>525</v>
      </c>
      <c r="B182" s="293" t="s">
        <v>526</v>
      </c>
      <c r="C182" s="327">
        <v>171</v>
      </c>
      <c r="D182" s="92"/>
      <c r="E182" s="92">
        <v>664</v>
      </c>
      <c r="F182" s="123" t="str">
        <f t="shared" si="2"/>
        <v>-</v>
      </c>
    </row>
    <row r="183" spans="1:6" s="3" customFormat="1" x14ac:dyDescent="0.2">
      <c r="A183" s="251" t="s">
        <v>527</v>
      </c>
      <c r="B183" s="293" t="s">
        <v>528</v>
      </c>
      <c r="C183" s="327">
        <v>172</v>
      </c>
      <c r="D183" s="92">
        <v>1001687</v>
      </c>
      <c r="E183" s="92">
        <v>937080</v>
      </c>
      <c r="F183" s="123">
        <f t="shared" si="2"/>
        <v>93.550180844914635</v>
      </c>
    </row>
    <row r="184" spans="1:6" s="3" customFormat="1" x14ac:dyDescent="0.2">
      <c r="A184" s="251" t="s">
        <v>529</v>
      </c>
      <c r="B184" s="296" t="s">
        <v>3981</v>
      </c>
      <c r="C184" s="327">
        <v>173</v>
      </c>
      <c r="D184" s="95">
        <f>SUM(D185:D187)</f>
        <v>254052</v>
      </c>
      <c r="E184" s="95">
        <f>SUM(E185:E187)</f>
        <v>251162</v>
      </c>
      <c r="F184" s="122">
        <f t="shared" si="2"/>
        <v>98.862437611197706</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v>64416</v>
      </c>
      <c r="E186" s="92">
        <v>59715</v>
      </c>
      <c r="F186" s="123">
        <f t="shared" si="2"/>
        <v>92.702123695976155</v>
      </c>
    </row>
    <row r="187" spans="1:6" s="3" customFormat="1" x14ac:dyDescent="0.2">
      <c r="A187" s="251" t="s">
        <v>1967</v>
      </c>
      <c r="B187" s="293" t="s">
        <v>1968</v>
      </c>
      <c r="C187" s="327">
        <v>176</v>
      </c>
      <c r="D187" s="92">
        <v>189636</v>
      </c>
      <c r="E187" s="92">
        <v>191447</v>
      </c>
      <c r="F187" s="123">
        <f t="shared" si="2"/>
        <v>100.95498744964036</v>
      </c>
    </row>
    <row r="188" spans="1:6" s="3" customFormat="1" x14ac:dyDescent="0.2">
      <c r="A188" s="251" t="s">
        <v>531</v>
      </c>
      <c r="B188" s="296" t="s">
        <v>532</v>
      </c>
      <c r="C188" s="327">
        <v>177</v>
      </c>
      <c r="D188" s="92">
        <v>37401</v>
      </c>
      <c r="E188" s="92">
        <v>7062</v>
      </c>
      <c r="F188" s="123">
        <f t="shared" si="2"/>
        <v>18.881848078928371</v>
      </c>
    </row>
    <row r="189" spans="1:6" s="3" customFormat="1" x14ac:dyDescent="0.2">
      <c r="A189" s="251" t="s">
        <v>533</v>
      </c>
      <c r="B189" s="296" t="s">
        <v>534</v>
      </c>
      <c r="C189" s="327">
        <v>178</v>
      </c>
      <c r="D189" s="92">
        <v>5000</v>
      </c>
      <c r="E189" s="92">
        <v>4284</v>
      </c>
      <c r="F189" s="123">
        <f t="shared" si="2"/>
        <v>85.68</v>
      </c>
    </row>
    <row r="190" spans="1:6" s="3" customFormat="1" x14ac:dyDescent="0.2">
      <c r="A190" s="251" t="s">
        <v>535</v>
      </c>
      <c r="B190" s="296" t="s">
        <v>3391</v>
      </c>
      <c r="C190" s="327">
        <v>179</v>
      </c>
      <c r="D190" s="92">
        <v>125093</v>
      </c>
      <c r="E190" s="92">
        <v>240508</v>
      </c>
      <c r="F190" s="123">
        <f t="shared" si="2"/>
        <v>192.26335606308908</v>
      </c>
    </row>
    <row r="191" spans="1:6" s="3" customFormat="1" x14ac:dyDescent="0.2">
      <c r="A191" s="251" t="s">
        <v>536</v>
      </c>
      <c r="B191" s="296" t="s">
        <v>2152</v>
      </c>
      <c r="C191" s="327">
        <v>180</v>
      </c>
      <c r="D191" s="92">
        <v>2206380</v>
      </c>
      <c r="E191" s="92">
        <v>645115</v>
      </c>
      <c r="F191" s="123">
        <f t="shared" si="2"/>
        <v>29.238617101315278</v>
      </c>
    </row>
    <row r="192" spans="1:6" s="3" customFormat="1" x14ac:dyDescent="0.2">
      <c r="A192" s="251" t="s">
        <v>2153</v>
      </c>
      <c r="B192" s="293" t="s">
        <v>2154</v>
      </c>
      <c r="C192" s="327">
        <v>181</v>
      </c>
      <c r="D192" s="92">
        <v>2006337</v>
      </c>
      <c r="E192" s="92">
        <v>72835</v>
      </c>
      <c r="F192" s="123">
        <f t="shared" si="2"/>
        <v>3.630247560604225</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3760</v>
      </c>
      <c r="E209" s="95">
        <f>E210+E227</f>
        <v>3566260</v>
      </c>
      <c r="F209" s="122" t="str">
        <f t="shared" si="2"/>
        <v>&gt;&gt;100</v>
      </c>
    </row>
    <row r="210" spans="1:6" s="3" customFormat="1" x14ac:dyDescent="0.2">
      <c r="A210" s="251"/>
      <c r="B210" s="293" t="s">
        <v>3986</v>
      </c>
      <c r="C210" s="327">
        <v>199</v>
      </c>
      <c r="D210" s="95">
        <f>SUM(D211:D226)</f>
        <v>3760</v>
      </c>
      <c r="E210" s="95">
        <f>SUM(E211:E226)</f>
        <v>3566260</v>
      </c>
      <c r="F210" s="122" t="str">
        <f t="shared" ref="F210:F262" si="3">IF(D210&gt;0,IF(E210/D210&gt;=100,"&gt;&gt;100",E210/D210*100),"-")</f>
        <v>&gt;&gt;100</v>
      </c>
    </row>
    <row r="211" spans="1:6" s="3" customFormat="1" x14ac:dyDescent="0.2">
      <c r="A211" s="251" t="s">
        <v>3392</v>
      </c>
      <c r="B211" s="293" t="s">
        <v>3393</v>
      </c>
      <c r="C211" s="327">
        <v>200</v>
      </c>
      <c r="D211" s="92"/>
      <c r="E211" s="92">
        <v>3562500</v>
      </c>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v>3760</v>
      </c>
      <c r="E215" s="92">
        <v>3760</v>
      </c>
      <c r="F215" s="123">
        <f t="shared" si="3"/>
        <v>100</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8928966</v>
      </c>
      <c r="E237" s="95">
        <f>SUM(E238:E239)</f>
        <v>8928966</v>
      </c>
      <c r="F237" s="122">
        <f t="shared" si="3"/>
        <v>100</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v>8928966</v>
      </c>
      <c r="E239" s="92">
        <v>8928966</v>
      </c>
      <c r="F239" s="123">
        <f t="shared" si="3"/>
        <v>100</v>
      </c>
    </row>
    <row r="240" spans="1:6" s="3" customFormat="1" x14ac:dyDescent="0.2">
      <c r="A240" s="251" t="s">
        <v>2774</v>
      </c>
      <c r="B240" s="293" t="s">
        <v>3989</v>
      </c>
      <c r="C240" s="327">
        <v>229</v>
      </c>
      <c r="D240" s="95">
        <f>+D241+D249-D253+D257+D258+D259</f>
        <v>40301375</v>
      </c>
      <c r="E240" s="95">
        <f>+E241+E249-E253+E257+E258+E259</f>
        <v>52386905</v>
      </c>
      <c r="F240" s="122">
        <f t="shared" si="3"/>
        <v>129.98788502873663</v>
      </c>
    </row>
    <row r="241" spans="1:6" s="3" customFormat="1" x14ac:dyDescent="0.2">
      <c r="A241" s="251" t="s">
        <v>1788</v>
      </c>
      <c r="B241" s="293" t="s">
        <v>3990</v>
      </c>
      <c r="C241" s="327">
        <v>230</v>
      </c>
      <c r="D241" s="95">
        <f>D242-D245</f>
        <v>29425127</v>
      </c>
      <c r="E241" s="95">
        <f>E242-E245</f>
        <v>33731511</v>
      </c>
      <c r="F241" s="122">
        <f t="shared" si="3"/>
        <v>114.63505663034181</v>
      </c>
    </row>
    <row r="242" spans="1:6" s="3" customFormat="1" x14ac:dyDescent="0.2">
      <c r="A242" s="251" t="s">
        <v>1789</v>
      </c>
      <c r="B242" s="293" t="s">
        <v>3991</v>
      </c>
      <c r="C242" s="327">
        <v>231</v>
      </c>
      <c r="D242" s="95">
        <f>SUM(D243:D244)</f>
        <v>33164638</v>
      </c>
      <c r="E242" s="95">
        <f>SUM(E243:E244)</f>
        <v>41221022</v>
      </c>
      <c r="F242" s="122">
        <f t="shared" si="3"/>
        <v>124.29209087100543</v>
      </c>
    </row>
    <row r="243" spans="1:6" s="3" customFormat="1" x14ac:dyDescent="0.2">
      <c r="A243" s="251" t="s">
        <v>1790</v>
      </c>
      <c r="B243" s="293" t="s">
        <v>1791</v>
      </c>
      <c r="C243" s="327">
        <v>232</v>
      </c>
      <c r="D243" s="92">
        <v>29536838</v>
      </c>
      <c r="E243" s="92">
        <v>37683257</v>
      </c>
      <c r="F243" s="123">
        <f t="shared" si="3"/>
        <v>127.58053858033145</v>
      </c>
    </row>
    <row r="244" spans="1:6" s="3" customFormat="1" x14ac:dyDescent="0.2">
      <c r="A244" s="251" t="s">
        <v>1792</v>
      </c>
      <c r="B244" s="293" t="s">
        <v>1793</v>
      </c>
      <c r="C244" s="327">
        <v>233</v>
      </c>
      <c r="D244" s="92">
        <v>3627800</v>
      </c>
      <c r="E244" s="92">
        <v>3537765</v>
      </c>
      <c r="F244" s="123">
        <f t="shared" si="3"/>
        <v>97.518192844147961</v>
      </c>
    </row>
    <row r="245" spans="1:6" s="3" customFormat="1" x14ac:dyDescent="0.2">
      <c r="A245" s="251" t="s">
        <v>1794</v>
      </c>
      <c r="B245" s="293" t="s">
        <v>3992</v>
      </c>
      <c r="C245" s="327">
        <v>234</v>
      </c>
      <c r="D245" s="95">
        <f>SUM(D246:D247)</f>
        <v>3739511</v>
      </c>
      <c r="E245" s="95">
        <f>SUM(E246:E247)</f>
        <v>7489511</v>
      </c>
      <c r="F245" s="122">
        <f t="shared" si="3"/>
        <v>200.2804912193065</v>
      </c>
    </row>
    <row r="246" spans="1:6" s="3" customFormat="1" x14ac:dyDescent="0.2">
      <c r="A246" s="251" t="s">
        <v>1795</v>
      </c>
      <c r="B246" s="293" t="s">
        <v>3483</v>
      </c>
      <c r="C246" s="327">
        <v>235</v>
      </c>
      <c r="D246" s="92">
        <v>3739511</v>
      </c>
      <c r="E246" s="92">
        <v>7489511</v>
      </c>
      <c r="F246" s="123">
        <f t="shared" si="3"/>
        <v>200.2804912193065</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27745300</v>
      </c>
      <c r="E249" s="95">
        <f>SUM(E250:E252)</f>
        <v>26368623</v>
      </c>
      <c r="F249" s="122">
        <f t="shared" si="3"/>
        <v>95.038161418330318</v>
      </c>
    </row>
    <row r="250" spans="1:6" s="3" customFormat="1" x14ac:dyDescent="0.2">
      <c r="A250" s="251" t="s">
        <v>3263</v>
      </c>
      <c r="B250" s="293" t="s">
        <v>3512</v>
      </c>
      <c r="C250" s="327">
        <v>239</v>
      </c>
      <c r="D250" s="92">
        <v>24281096</v>
      </c>
      <c r="E250" s="92">
        <v>26368623</v>
      </c>
      <c r="F250" s="123">
        <f t="shared" si="3"/>
        <v>108.59733432131729</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v>3464204</v>
      </c>
      <c r="E252" s="92">
        <v>0</v>
      </c>
      <c r="F252" s="123">
        <f t="shared" si="3"/>
        <v>0</v>
      </c>
    </row>
    <row r="253" spans="1:6" s="3" customFormat="1" x14ac:dyDescent="0.2">
      <c r="A253" s="251" t="s">
        <v>1947</v>
      </c>
      <c r="B253" s="293" t="s">
        <v>3994</v>
      </c>
      <c r="C253" s="327">
        <v>242</v>
      </c>
      <c r="D253" s="95">
        <f>SUM(D254:D256)</f>
        <v>24524709</v>
      </c>
      <c r="E253" s="95">
        <f>SUM(E254:E256)</f>
        <v>16032919</v>
      </c>
      <c r="F253" s="122">
        <f t="shared" si="3"/>
        <v>65.374553475843484</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24524709</v>
      </c>
      <c r="E255" s="92">
        <v>15932820</v>
      </c>
      <c r="F255" s="123">
        <f t="shared" si="3"/>
        <v>64.966397766432209</v>
      </c>
    </row>
    <row r="256" spans="1:6" s="3" customFormat="1" x14ac:dyDescent="0.2">
      <c r="A256" s="251" t="s">
        <v>2378</v>
      </c>
      <c r="B256" s="296" t="s">
        <v>1950</v>
      </c>
      <c r="C256" s="327">
        <v>245</v>
      </c>
      <c r="D256" s="92"/>
      <c r="E256" s="92">
        <v>100099</v>
      </c>
      <c r="F256" s="123" t="str">
        <f t="shared" si="3"/>
        <v>-</v>
      </c>
    </row>
    <row r="257" spans="1:6" s="3" customFormat="1" x14ac:dyDescent="0.2">
      <c r="A257" s="251" t="s">
        <v>3748</v>
      </c>
      <c r="B257" s="296" t="s">
        <v>1951</v>
      </c>
      <c r="C257" s="327">
        <v>246</v>
      </c>
      <c r="D257" s="92">
        <v>1767857</v>
      </c>
      <c r="E257" s="92">
        <v>2431890</v>
      </c>
      <c r="F257" s="123">
        <f t="shared" si="3"/>
        <v>137.56146566153257</v>
      </c>
    </row>
    <row r="258" spans="1:6" s="3" customFormat="1" x14ac:dyDescent="0.2">
      <c r="A258" s="251" t="s">
        <v>1759</v>
      </c>
      <c r="B258" s="296" t="s">
        <v>2110</v>
      </c>
      <c r="C258" s="327">
        <v>247</v>
      </c>
      <c r="D258" s="92">
        <v>5887800</v>
      </c>
      <c r="E258" s="92">
        <v>5887800</v>
      </c>
      <c r="F258" s="123">
        <f t="shared" si="3"/>
        <v>100</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15469169</v>
      </c>
      <c r="E261" s="95">
        <f>E262</f>
        <v>19911679</v>
      </c>
      <c r="F261" s="122">
        <f t="shared" si="3"/>
        <v>128.71847867199588</v>
      </c>
    </row>
    <row r="262" spans="1:6" s="3" customFormat="1" x14ac:dyDescent="0.2">
      <c r="A262" s="260" t="s">
        <v>60</v>
      </c>
      <c r="B262" s="298" t="s">
        <v>61</v>
      </c>
      <c r="C262" s="327">
        <v>251</v>
      </c>
      <c r="D262" s="93">
        <v>15469169</v>
      </c>
      <c r="E262" s="93">
        <v>19911679</v>
      </c>
      <c r="F262" s="124">
        <f t="shared" si="3"/>
        <v>128.71847867199588</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v>2668689</v>
      </c>
      <c r="E264" s="92">
        <v>2578654</v>
      </c>
      <c r="F264" s="123">
        <f t="shared" ref="F264:F327" si="4">IF(D264&gt;0,IF(E264/D264&gt;=100,"&gt;&gt;100",E264/D264*100),"-")</f>
        <v>96.626246070636185</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1131013</v>
      </c>
      <c r="E266" s="92">
        <v>2431891</v>
      </c>
      <c r="F266" s="123">
        <f t="shared" si="4"/>
        <v>215.01883709559482</v>
      </c>
    </row>
    <row r="267" spans="1:6" s="3" customFormat="1" x14ac:dyDescent="0.2">
      <c r="A267" s="251" t="s">
        <v>3836</v>
      </c>
      <c r="B267" s="293" t="s">
        <v>3838</v>
      </c>
      <c r="C267" s="327">
        <v>255</v>
      </c>
      <c r="D267" s="92"/>
      <c r="E267" s="92"/>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708896</v>
      </c>
      <c r="E293" s="92">
        <v>840248</v>
      </c>
      <c r="F293" s="123">
        <f t="shared" si="4"/>
        <v>118.52909312508464</v>
      </c>
    </row>
    <row r="294" spans="1:6" s="3" customFormat="1" x14ac:dyDescent="0.2">
      <c r="A294" s="251" t="s">
        <v>3842</v>
      </c>
      <c r="B294" s="293" t="s">
        <v>3664</v>
      </c>
      <c r="C294" s="327">
        <v>282</v>
      </c>
      <c r="D294" s="92">
        <v>2920717</v>
      </c>
      <c r="E294" s="92">
        <v>1245628</v>
      </c>
      <c r="F294" s="123">
        <f t="shared" si="4"/>
        <v>42.648021016757184</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v>2006337</v>
      </c>
      <c r="E296" s="92">
        <v>72835</v>
      </c>
      <c r="F296" s="123">
        <f t="shared" si="4"/>
        <v>3.630247560604225</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v>3760</v>
      </c>
      <c r="E300" s="92">
        <v>3566260</v>
      </c>
      <c r="F300" s="123" t="str">
        <f t="shared" si="4"/>
        <v>&gt;&gt;100</v>
      </c>
    </row>
    <row r="301" spans="1:6" s="3" customFormat="1" x14ac:dyDescent="0.2">
      <c r="A301" s="251" t="s">
        <v>48</v>
      </c>
      <c r="B301" s="102" t="s">
        <v>49</v>
      </c>
      <c r="C301" s="327">
        <v>289</v>
      </c>
      <c r="D301" s="92">
        <v>65</v>
      </c>
      <c r="E301" s="92">
        <v>65</v>
      </c>
      <c r="F301" s="123">
        <f t="shared" si="4"/>
        <v>100</v>
      </c>
    </row>
    <row r="302" spans="1:6" s="3" customFormat="1" x14ac:dyDescent="0.2">
      <c r="A302" s="251" t="s">
        <v>2465</v>
      </c>
      <c r="B302" s="102" t="s">
        <v>2466</v>
      </c>
      <c r="C302" s="327">
        <v>290</v>
      </c>
      <c r="D302" s="92"/>
      <c r="E302" s="92">
        <v>27033</v>
      </c>
      <c r="F302" s="123"/>
    </row>
    <row r="303" spans="1:6" s="3" customFormat="1" x14ac:dyDescent="0.2">
      <c r="A303" s="251" t="s">
        <v>2467</v>
      </c>
      <c r="B303" s="102" t="s">
        <v>2490</v>
      </c>
      <c r="C303" s="327">
        <v>291</v>
      </c>
      <c r="D303" s="92">
        <v>26550</v>
      </c>
      <c r="E303" s="92">
        <v>18450</v>
      </c>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v>45661</v>
      </c>
      <c r="E307" s="92">
        <v>497665</v>
      </c>
      <c r="F307" s="123"/>
    </row>
    <row r="308" spans="1:6" s="3" customFormat="1" x14ac:dyDescent="0.2">
      <c r="A308" s="251">
        <v>23958</v>
      </c>
      <c r="B308" s="102" t="s">
        <v>2495</v>
      </c>
      <c r="C308" s="327">
        <v>296</v>
      </c>
      <c r="D308" s="92">
        <v>1337580</v>
      </c>
      <c r="E308" s="92">
        <v>3177</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6" t="s">
        <v>497</v>
      </c>
      <c r="E330" s="436"/>
      <c r="F330" s="270"/>
      <c r="G330" s="286"/>
    </row>
    <row r="331" spans="1:7" s="271" customFormat="1" ht="15" customHeight="1" x14ac:dyDescent="0.2">
      <c r="A331" s="270" t="str">
        <f>IF(RefStr!H25&lt;&gt;"", "Osoba za kontaktiranje: " &amp; RefStr!H25,"Osoba za kontaktiranje: _________________________________________")</f>
        <v>Osoba za kontaktiranje: Mira Jurišić</v>
      </c>
      <c r="B331" s="270"/>
      <c r="D331" s="272"/>
      <c r="E331" s="272"/>
      <c r="F331" s="270"/>
      <c r="G331" s="286"/>
    </row>
    <row r="332" spans="1:7" s="271" customFormat="1" ht="15" customHeight="1" x14ac:dyDescent="0.2">
      <c r="A332" s="270" t="str">
        <f>IF(RefStr!H27="","Telefon za kontakt: _________________","Telefon za kontakt: " &amp; RefStr!H27)</f>
        <v>Telefon za kontakt: 053/588-238</v>
      </c>
      <c r="B332" s="270"/>
      <c r="F332" s="270"/>
      <c r="G332" s="286"/>
    </row>
    <row r="333" spans="1:7" s="271" customFormat="1" ht="15" customHeight="1" x14ac:dyDescent="0.2">
      <c r="A333" s="270" t="str">
        <f>IF(RefStr!H33="","Odgovorna osoba: _____________________________","Odgovorna osoba: " &amp; RefStr!H33)</f>
        <v>Odgovorna osoba: DARKO MILINOVIĆ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60" zoomScaleNormal="160" workbookViewId="0">
      <pane ySplit="1" topLeftCell="A134" activePane="bottomLeft" state="frozen"/>
      <selection pane="bottomLeft" activeCell="E129" sqref="E1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4" t="s">
        <v>2808</v>
      </c>
      <c r="B2" s="444"/>
      <c r="C2" s="444"/>
      <c r="D2" s="445"/>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31" t="str">
        <f>"RKP: "&amp;IF(RefStr!B6&lt;&gt;"",TEXT(INT(VALUE(RefStr!B6)),"00000"),"_____"&amp;",  "&amp;"MB: "&amp;IF(RefStr!B8&lt;&gt;"",TEXT(INT(VALUE(RefStr!B8)),"00000000"),"________")&amp;"  OIB: "&amp;IF(RefStr!K14&lt;&gt;"",RefStr!K14,"___________"))</f>
        <v>RKP: 26580</v>
      </c>
      <c r="C4" s="432"/>
      <c r="D4" s="432"/>
      <c r="E4" s="433">
        <f>SUM(Skriveni!G1293:G1429)</f>
        <v>34920930.120999999</v>
      </c>
      <c r="F4" s="434"/>
    </row>
    <row r="5" spans="1:6" ht="15" customHeight="1" x14ac:dyDescent="0.2">
      <c r="B5" s="431" t="str">
        <f>"Naziv: "&amp;IF(RefStr!B10&lt;&gt;"",RefStr!B10,"_______________________________________")</f>
        <v>Naziv: LIČKO-SENJSKA ŽUPANIJA</v>
      </c>
      <c r="C5" s="432"/>
      <c r="D5" s="432"/>
      <c r="E5" s="435" t="s">
        <v>2998</v>
      </c>
      <c r="F5" s="435"/>
    </row>
    <row r="6" spans="1:6" ht="15" customHeight="1" x14ac:dyDescent="0.2">
      <c r="A6" s="24"/>
      <c r="B6" s="427" t="str">
        <f xml:space="preserve"> "Razina: " &amp; RefStr!B16 &amp; ", Razdjel: " &amp; TEXT(INT(VALUE(RefStr!B20)), "000")</f>
        <v>Razina: 22, Razdjel: 000</v>
      </c>
      <c r="C6" s="428"/>
      <c r="D6" s="428"/>
      <c r="E6" s="428"/>
      <c r="F6" s="428"/>
    </row>
    <row r="7" spans="1:6" ht="15" customHeight="1" x14ac:dyDescent="0.2">
      <c r="A7" s="24"/>
      <c r="B7" s="427" t="str">
        <f>"Djelatnost: " &amp; RefStr!B18 &amp; " " &amp; RefStr!C18</f>
        <v>Djelatnost: 8411 Opće djelatnosti javne uprave</v>
      </c>
      <c r="C7" s="428"/>
      <c r="D7" s="428"/>
      <c r="E7" s="428"/>
      <c r="F7" s="428"/>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17581290</v>
      </c>
      <c r="E12" s="94">
        <f>E13+E17+E20+SUM(E24:E28)</f>
        <v>21273990</v>
      </c>
      <c r="F12" s="129">
        <f>IF(D12&gt;0,IF(E12/D12&gt;=100,"&gt;&gt;100",E12/D12*100),"-")</f>
        <v>121.00357823572674</v>
      </c>
    </row>
    <row r="13" spans="1:6" s="3" customFormat="1" x14ac:dyDescent="0.2">
      <c r="A13" s="130" t="s">
        <v>3899</v>
      </c>
      <c r="B13" s="102" t="s">
        <v>1831</v>
      </c>
      <c r="C13" s="282">
        <v>2</v>
      </c>
      <c r="D13" s="95">
        <f>SUM(D14:D16)</f>
        <v>17581290</v>
      </c>
      <c r="E13" s="95">
        <f>SUM(E14:E16)</f>
        <v>21273990</v>
      </c>
      <c r="F13" s="123">
        <f>IF(D13&gt;0,IF(E13/D13&gt;=100,"&gt;&gt;100",E13/D13*100),"-")</f>
        <v>121.00357823572674</v>
      </c>
    </row>
    <row r="14" spans="1:6" s="3" customFormat="1" x14ac:dyDescent="0.2">
      <c r="A14" s="130" t="s">
        <v>2809</v>
      </c>
      <c r="B14" s="103" t="s">
        <v>2904</v>
      </c>
      <c r="C14" s="282">
        <v>3</v>
      </c>
      <c r="D14" s="92">
        <v>17581290</v>
      </c>
      <c r="E14" s="92">
        <v>21273990</v>
      </c>
      <c r="F14" s="123">
        <f t="shared" ref="F14:F77" si="0">IF(D14&gt;0,IF(E14/D14&gt;=100,"&gt;&gt;100",E14/D14*100),"-")</f>
        <v>121.00357823572674</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568209</v>
      </c>
      <c r="E35" s="95">
        <f>SUM(E36:E41)</f>
        <v>430595</v>
      </c>
      <c r="F35" s="123">
        <f t="shared" si="0"/>
        <v>75.781094632432783</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568209</v>
      </c>
      <c r="E37" s="92">
        <v>430595</v>
      </c>
      <c r="F37" s="123">
        <f t="shared" si="0"/>
        <v>75.781094632432783</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42607857</v>
      </c>
      <c r="E42" s="95">
        <f>E43+E46+E50+E57+E61+E67+E68+E73+E81</f>
        <v>3884486</v>
      </c>
      <c r="F42" s="123">
        <f t="shared" si="0"/>
        <v>9.1168302597335504</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2624708</v>
      </c>
      <c r="E46" s="95">
        <f>SUM(E47:E49)</f>
        <v>1765867</v>
      </c>
      <c r="F46" s="123">
        <f t="shared" si="0"/>
        <v>67.278607753700598</v>
      </c>
    </row>
    <row r="47" spans="1:6" s="3" customFormat="1" x14ac:dyDescent="0.2">
      <c r="A47" s="130" t="s">
        <v>4036</v>
      </c>
      <c r="B47" s="103" t="s">
        <v>4037</v>
      </c>
      <c r="C47" s="282">
        <v>36</v>
      </c>
      <c r="D47" s="92">
        <v>397878</v>
      </c>
      <c r="E47" s="92"/>
      <c r="F47" s="123">
        <f t="shared" si="0"/>
        <v>0</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v>2226830</v>
      </c>
      <c r="E49" s="92">
        <v>1765867</v>
      </c>
      <c r="F49" s="123">
        <f t="shared" si="0"/>
        <v>79.299587305721587</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910148</v>
      </c>
      <c r="E68" s="95">
        <f>SUM(E69:E72)</f>
        <v>520100</v>
      </c>
      <c r="F68" s="123">
        <f t="shared" si="0"/>
        <v>57.144552314568621</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v>910148</v>
      </c>
      <c r="E71" s="92">
        <v>520100</v>
      </c>
      <c r="F71" s="123">
        <f t="shared" si="0"/>
        <v>57.144552314568621</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v>39073001</v>
      </c>
      <c r="E81" s="92">
        <v>1598519</v>
      </c>
      <c r="F81" s="123">
        <f t="shared" si="1"/>
        <v>4.0911088452100213</v>
      </c>
    </row>
    <row r="82" spans="1:6" s="3" customFormat="1" x14ac:dyDescent="0.2">
      <c r="A82" s="130" t="s">
        <v>1210</v>
      </c>
      <c r="B82" s="103" t="s">
        <v>1932</v>
      </c>
      <c r="C82" s="282">
        <v>71</v>
      </c>
      <c r="D82" s="95">
        <f>SUM(D83:D88)</f>
        <v>639370</v>
      </c>
      <c r="E82" s="95">
        <f>SUM(E83:E88)</f>
        <v>221203</v>
      </c>
      <c r="F82" s="123">
        <f t="shared" si="1"/>
        <v>34.597025196677976</v>
      </c>
    </row>
    <row r="83" spans="1:6" s="3" customFormat="1" x14ac:dyDescent="0.2">
      <c r="A83" s="130" t="s">
        <v>1211</v>
      </c>
      <c r="B83" s="103" t="s">
        <v>2118</v>
      </c>
      <c r="C83" s="282">
        <v>72</v>
      </c>
      <c r="D83" s="92">
        <v>639370</v>
      </c>
      <c r="E83" s="92">
        <v>129328</v>
      </c>
      <c r="F83" s="123">
        <f t="shared" si="1"/>
        <v>20.227411358055587</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v>91875</v>
      </c>
      <c r="F88" s="123" t="str">
        <f t="shared" si="1"/>
        <v>-</v>
      </c>
    </row>
    <row r="89" spans="1:6" s="3" customFormat="1" x14ac:dyDescent="0.2">
      <c r="A89" s="130" t="s">
        <v>2470</v>
      </c>
      <c r="B89" s="103" t="s">
        <v>1931</v>
      </c>
      <c r="C89" s="282">
        <v>78</v>
      </c>
      <c r="D89" s="95">
        <f>SUM(D90:D95)</f>
        <v>10982879</v>
      </c>
      <c r="E89" s="95">
        <f>SUM(E90:E95)</f>
        <v>7008355</v>
      </c>
      <c r="F89" s="123">
        <f t="shared" si="1"/>
        <v>63.811638095985579</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v>10982879</v>
      </c>
      <c r="E91" s="92">
        <v>6989605</v>
      </c>
      <c r="F91" s="123">
        <f t="shared" si="1"/>
        <v>63.640917832200458</v>
      </c>
    </row>
    <row r="92" spans="1:6" s="3" customFormat="1" x14ac:dyDescent="0.2">
      <c r="A92" s="130" t="s">
        <v>2567</v>
      </c>
      <c r="B92" s="103" t="s">
        <v>2568</v>
      </c>
      <c r="C92" s="282">
        <v>81</v>
      </c>
      <c r="D92" s="92"/>
      <c r="E92" s="92">
        <v>18750</v>
      </c>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1571024</v>
      </c>
      <c r="E96" s="95">
        <f>E97+E101+E106+E111+E112+E113</f>
        <v>529530</v>
      </c>
      <c r="F96" s="123">
        <f t="shared" si="1"/>
        <v>33.706041409933903</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v>1414783</v>
      </c>
      <c r="E111" s="92">
        <v>391206</v>
      </c>
      <c r="F111" s="123">
        <f t="shared" si="1"/>
        <v>27.651307656368502</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v>156241</v>
      </c>
      <c r="E113" s="92">
        <v>138324</v>
      </c>
      <c r="F113" s="123">
        <f t="shared" si="1"/>
        <v>88.532459469665454</v>
      </c>
    </row>
    <row r="114" spans="1:6" s="3" customFormat="1" x14ac:dyDescent="0.2">
      <c r="A114" s="130" t="s">
        <v>4299</v>
      </c>
      <c r="B114" s="103" t="s">
        <v>2813</v>
      </c>
      <c r="C114" s="282">
        <v>103</v>
      </c>
      <c r="D114" s="95">
        <f>SUM(D115:D120)</f>
        <v>442000</v>
      </c>
      <c r="E114" s="95">
        <f>SUM(E115:E120)</f>
        <v>457333</v>
      </c>
      <c r="F114" s="123">
        <f t="shared" si="1"/>
        <v>103.46900452488687</v>
      </c>
    </row>
    <row r="115" spans="1:6" s="3" customFormat="1" x14ac:dyDescent="0.2">
      <c r="A115" s="130" t="s">
        <v>1273</v>
      </c>
      <c r="B115" s="103" t="s">
        <v>1274</v>
      </c>
      <c r="C115" s="282">
        <v>104</v>
      </c>
      <c r="D115" s="92">
        <v>422000</v>
      </c>
      <c r="E115" s="92"/>
      <c r="F115" s="123">
        <f t="shared" si="1"/>
        <v>0</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v>20000</v>
      </c>
      <c r="E118" s="92">
        <v>8500</v>
      </c>
      <c r="F118" s="123">
        <f t="shared" si="1"/>
        <v>42.5</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v>448833</v>
      </c>
      <c r="F120" s="123" t="str">
        <f t="shared" si="1"/>
        <v>-</v>
      </c>
    </row>
    <row r="121" spans="1:6" s="3" customFormat="1" x14ac:dyDescent="0.2">
      <c r="A121" s="130" t="s">
        <v>2055</v>
      </c>
      <c r="B121" s="103" t="s">
        <v>3218</v>
      </c>
      <c r="C121" s="282">
        <v>110</v>
      </c>
      <c r="D121" s="95">
        <f>D122+D125+D128+D129+SUM(D132:D135)</f>
        <v>2304933</v>
      </c>
      <c r="E121" s="95">
        <f>E122+E125+E128+E129+SUM(E132:E135)</f>
        <v>1597847</v>
      </c>
      <c r="F121" s="123">
        <f t="shared" si="1"/>
        <v>69.322926089391757</v>
      </c>
    </row>
    <row r="122" spans="1:6" s="3" customFormat="1" x14ac:dyDescent="0.2">
      <c r="A122" s="130" t="s">
        <v>2056</v>
      </c>
      <c r="B122" s="103" t="s">
        <v>3219</v>
      </c>
      <c r="C122" s="282">
        <v>111</v>
      </c>
      <c r="D122" s="95">
        <f>SUM(D123:D124)</f>
        <v>1759150</v>
      </c>
      <c r="E122" s="95">
        <f>SUM(E123:E124)</f>
        <v>1018927</v>
      </c>
      <c r="F122" s="123">
        <f t="shared" si="1"/>
        <v>57.92155302276668</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v>1759150</v>
      </c>
      <c r="E124" s="92">
        <v>1018927</v>
      </c>
      <c r="F124" s="123">
        <f t="shared" si="1"/>
        <v>57.92155302276668</v>
      </c>
    </row>
    <row r="125" spans="1:6" s="3" customFormat="1" x14ac:dyDescent="0.2">
      <c r="A125" s="130" t="s">
        <v>2059</v>
      </c>
      <c r="B125" s="103" t="s">
        <v>3220</v>
      </c>
      <c r="C125" s="282">
        <v>114</v>
      </c>
      <c r="D125" s="95">
        <f>SUM(D126:D127)</f>
        <v>545783</v>
      </c>
      <c r="E125" s="95">
        <f>SUM(E126:E127)</f>
        <v>578920</v>
      </c>
      <c r="F125" s="123">
        <f t="shared" si="1"/>
        <v>106.071460635454</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545783</v>
      </c>
      <c r="E127" s="92">
        <v>578920</v>
      </c>
      <c r="F127" s="123">
        <f t="shared" si="1"/>
        <v>106.071460635454</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1856078</v>
      </c>
      <c r="E136" s="95">
        <f>E137+E140+SUM(E141:E147)</f>
        <v>2046500</v>
      </c>
      <c r="F136" s="123">
        <f t="shared" si="1"/>
        <v>110.25937487540934</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v>1627749</v>
      </c>
      <c r="E145" s="92">
        <v>1787619</v>
      </c>
      <c r="F145" s="123">
        <f t="shared" si="2"/>
        <v>109.82153882447479</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v>228329</v>
      </c>
      <c r="E147" s="92">
        <v>258881</v>
      </c>
      <c r="F147" s="123">
        <f t="shared" si="2"/>
        <v>113.38069189634257</v>
      </c>
    </row>
    <row r="148" spans="1:7" s="3" customFormat="1" x14ac:dyDescent="0.2">
      <c r="A148" s="290"/>
      <c r="B148" s="104" t="s">
        <v>1830</v>
      </c>
      <c r="C148" s="285">
        <v>137</v>
      </c>
      <c r="D148" s="105">
        <f>D12+D29+D35+D42+D82+D89+D96+D114+D121+D136</f>
        <v>78553640</v>
      </c>
      <c r="E148" s="105">
        <f>E12+E29+E35+E42+E82+E89+E96+E114+E121+E136</f>
        <v>37449839</v>
      </c>
      <c r="F148" s="124">
        <f t="shared" si="2"/>
        <v>47.674224899062601</v>
      </c>
    </row>
    <row r="149" spans="1:7" ht="15" customHeight="1" x14ac:dyDescent="0.2"/>
    <row r="150" spans="1:7" s="271" customFormat="1" ht="25.5" customHeight="1" x14ac:dyDescent="0.2">
      <c r="A150" s="270" t="s">
        <v>210</v>
      </c>
      <c r="B150" s="270"/>
      <c r="D150" s="436" t="s">
        <v>497</v>
      </c>
      <c r="E150" s="436"/>
      <c r="F150" s="270"/>
      <c r="G150" s="286"/>
    </row>
    <row r="151" spans="1:7" s="271" customFormat="1" ht="15" customHeight="1" x14ac:dyDescent="0.2">
      <c r="A151" s="270" t="str">
        <f>IF(RefStr!H25&lt;&gt;"", "Osoba za kontaktiranje: " &amp; RefStr!H25,"Osoba za kontaktiranje: _________________________________________")</f>
        <v>Osoba za kontaktiranje: Mira Jurišić</v>
      </c>
      <c r="B151" s="270"/>
      <c r="D151" s="272"/>
      <c r="E151" s="272"/>
      <c r="F151" s="270"/>
      <c r="G151" s="286"/>
    </row>
    <row r="152" spans="1:7" s="271" customFormat="1" ht="15" customHeight="1" x14ac:dyDescent="0.2">
      <c r="A152" s="270" t="str">
        <f>IF(RefStr!H27="","Telefon za kontakt: _________________","Telefon za kontakt: " &amp; RefStr!H27)</f>
        <v>Telefon za kontakt: 053/588-238</v>
      </c>
      <c r="B152" s="270"/>
      <c r="E152" s="270"/>
      <c r="F152" s="270"/>
      <c r="G152" s="286"/>
    </row>
    <row r="153" spans="1:7" s="271" customFormat="1" ht="15" customHeight="1" x14ac:dyDescent="0.2">
      <c r="A153" s="270" t="str">
        <f>IF(RefStr!H33="","Odgovorna osoba: _____________________________","Odgovorna osoba: " &amp; RefStr!H33)</f>
        <v>Odgovorna osoba: DARKO MILINOVIĆ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E38" sqref="E38"/>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9" t="s">
        <v>1929</v>
      </c>
      <c r="B1" s="420"/>
      <c r="C1" s="459" t="s">
        <v>2487</v>
      </c>
      <c r="D1" s="459"/>
      <c r="E1" s="459"/>
    </row>
    <row r="2" spans="1:6" s="262" customFormat="1" ht="48" customHeight="1" thickBot="1" x14ac:dyDescent="0.25">
      <c r="A2" s="456" t="s">
        <v>3348</v>
      </c>
      <c r="B2" s="457"/>
      <c r="C2" s="426"/>
      <c r="D2" s="454" t="s">
        <v>1299</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1818</v>
      </c>
      <c r="B4" s="431" t="str">
        <f>"RKP: "&amp;IF(RefStr!B6&lt;&gt;"",TEXT(INT(VALUE(RefStr!B6)),"00000"),"_____"&amp;",  "&amp;"MB: "&amp;IF(RefStr!B8&lt;&gt;"",TEXT(INT(VALUE(RefStr!B8)),"00000000"),"________")&amp;"  OIB: "&amp;IF(RefStr!K14&lt;&gt;"",RefStr!K14,"___________"))</f>
        <v>RKP: 26580</v>
      </c>
      <c r="C4" s="460"/>
      <c r="D4" s="433">
        <f>SUM(Skriveni!G1430:G1473)</f>
        <v>18735.171999999999</v>
      </c>
      <c r="E4" s="434"/>
    </row>
    <row r="5" spans="1:6" ht="15" customHeight="1" x14ac:dyDescent="0.2">
      <c r="B5" s="431" t="str">
        <f>"Naziv: "&amp;IF(RefStr!B10&lt;&gt;"",RefStr!B10,"_______________________________________")</f>
        <v>Naziv: LIČKO-SENJSKA ŽUPANIJA</v>
      </c>
      <c r="C5" s="460"/>
      <c r="D5" s="435" t="s">
        <v>2998</v>
      </c>
      <c r="E5" s="435"/>
    </row>
    <row r="6" spans="1:6" ht="15" customHeight="1" x14ac:dyDescent="0.2">
      <c r="A6" s="24"/>
      <c r="B6" s="427" t="str">
        <f xml:space="preserve"> "Razina: " &amp; RefStr!B16 &amp; ", Razdjel: " &amp; TEXT(INT(VALUE(RefStr!B20)), "000")</f>
        <v>Razina: 22, Razdjel: 000</v>
      </c>
      <c r="C6" s="428"/>
      <c r="D6" s="428"/>
      <c r="E6" s="428"/>
      <c r="F6" s="428"/>
    </row>
    <row r="7" spans="1:6" ht="15" customHeight="1" x14ac:dyDescent="0.2">
      <c r="A7" s="24"/>
      <c r="B7" s="427" t="str">
        <f>"Djelatnost: " &amp; RefStr!B18 &amp; " " &amp; RefStr!C18</f>
        <v>Djelatnost: 8411 Opće djelatnosti javne uprave</v>
      </c>
      <c r="C7" s="428"/>
      <c r="D7" s="428"/>
      <c r="E7" s="428"/>
      <c r="F7" s="428"/>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158804</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158804</v>
      </c>
    </row>
    <row r="30" spans="1:5" s="3" customFormat="1" ht="14.1" customHeight="1" x14ac:dyDescent="0.2">
      <c r="A30" s="280" t="s">
        <v>558</v>
      </c>
      <c r="B30" s="281" t="s">
        <v>2188</v>
      </c>
      <c r="C30" s="282">
        <v>19</v>
      </c>
      <c r="D30" s="95">
        <f>SUM(D31:D36)</f>
        <v>0</v>
      </c>
      <c r="E30" s="132">
        <f>SUM(E31:E36)</f>
        <v>158804</v>
      </c>
    </row>
    <row r="31" spans="1:5" s="3" customFormat="1" ht="14.1" customHeight="1" x14ac:dyDescent="0.2">
      <c r="A31" s="280" t="s">
        <v>558</v>
      </c>
      <c r="B31" s="281" t="s">
        <v>330</v>
      </c>
      <c r="C31" s="282">
        <v>20</v>
      </c>
      <c r="D31" s="92"/>
      <c r="E31" s="133">
        <v>1850</v>
      </c>
    </row>
    <row r="32" spans="1:5" s="3" customFormat="1" ht="14.1" customHeight="1" x14ac:dyDescent="0.2">
      <c r="A32" s="280" t="s">
        <v>558</v>
      </c>
      <c r="B32" s="281" t="s">
        <v>854</v>
      </c>
      <c r="C32" s="282">
        <v>21</v>
      </c>
      <c r="D32" s="92"/>
      <c r="E32" s="133">
        <v>156954</v>
      </c>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6" t="s">
        <v>497</v>
      </c>
      <c r="E58" s="436"/>
      <c r="F58" s="270"/>
      <c r="G58" s="286"/>
    </row>
    <row r="59" spans="1:7" s="271" customFormat="1" ht="15" customHeight="1" x14ac:dyDescent="0.2">
      <c r="A59" s="270" t="str">
        <f>IF(RefStr!H25&lt;&gt;"", "Osoba za kontaktiranje: " &amp; RefStr!H25,"Osoba za kontaktiranje: _________________________________________")</f>
        <v>Osoba za kontaktiranje: Mira Jurišić</v>
      </c>
      <c r="B59" s="270"/>
      <c r="D59" s="272"/>
      <c r="E59" s="272"/>
      <c r="F59" s="270"/>
      <c r="G59" s="286"/>
    </row>
    <row r="60" spans="1:7" s="271" customFormat="1" ht="15" customHeight="1" x14ac:dyDescent="0.2">
      <c r="A60" s="270" t="str">
        <f>IF(RefStr!H27="","Telefon za kontakt: _________________","Telefon za kontakt: " &amp; RefStr!H27)</f>
        <v>Telefon za kontakt: 053/588-238</v>
      </c>
      <c r="B60" s="270"/>
      <c r="F60" s="270"/>
      <c r="G60" s="286"/>
    </row>
    <row r="61" spans="1:7" s="271" customFormat="1" ht="15" customHeight="1" x14ac:dyDescent="0.2">
      <c r="A61" s="270" t="str">
        <f>IF(RefStr!H33="","Odgovorna osoba: _____________________________","Odgovorna osoba: " &amp; RefStr!H33)</f>
        <v>Odgovorna osoba: DARKO MILINOVIĆ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66" zoomScaleNormal="166" workbookViewId="0">
      <pane ySplit="1" topLeftCell="A35" activePane="bottomLeft" state="frozen"/>
      <selection pane="bottomLeft" activeCell="D100" sqref="D10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19" t="s">
        <v>1929</v>
      </c>
      <c r="B1" s="420"/>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26580</v>
      </c>
      <c r="C4" s="433">
        <f>SUM(Skriveni!G1474:G1567)</f>
        <v>7159238.7390000001</v>
      </c>
      <c r="D4" s="434"/>
    </row>
    <row r="5" spans="1:5" s="23" customFormat="1" ht="15" customHeight="1" x14ac:dyDescent="0.2">
      <c r="B5" s="96" t="str">
        <f>"Naziv: "&amp;IF(RefStr!B10&lt;&gt;"",RefStr!B10,"_______________________________________")</f>
        <v>Naziv: LIČKO-SENJSKA ŽUPANIJA</v>
      </c>
      <c r="C5" s="435" t="s">
        <v>2998</v>
      </c>
      <c r="D5" s="435"/>
    </row>
    <row r="6" spans="1:5" s="23" customFormat="1" ht="15" customHeight="1" x14ac:dyDescent="0.2">
      <c r="A6" s="24"/>
      <c r="B6" s="427" t="str">
        <f xml:space="preserve"> "Razina: " &amp; RefStr!B16 &amp; ", Razdjel: " &amp; TEXT(INT(VALUE(RefStr!B20)), "000")</f>
        <v>Razina: 22, Razdjel: 000</v>
      </c>
      <c r="C6" s="461"/>
      <c r="D6" s="461"/>
      <c r="E6" s="264"/>
    </row>
    <row r="7" spans="1:5" s="23" customFormat="1" ht="15" customHeight="1" x14ac:dyDescent="0.2">
      <c r="A7" s="24"/>
      <c r="B7" s="427"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15330480</v>
      </c>
    </row>
    <row r="13" spans="1:5" s="2" customFormat="1" x14ac:dyDescent="0.2">
      <c r="A13" s="249"/>
      <c r="B13" s="250" t="s">
        <v>2498</v>
      </c>
      <c r="C13" s="243">
        <v>2</v>
      </c>
      <c r="D13" s="138">
        <f>D14+D15+D23+D24</f>
        <v>49741917</v>
      </c>
    </row>
    <row r="14" spans="1:5" s="2" customFormat="1" x14ac:dyDescent="0.2">
      <c r="A14" s="249"/>
      <c r="B14" s="250" t="s">
        <v>3352</v>
      </c>
      <c r="C14" s="243">
        <v>3</v>
      </c>
      <c r="D14" s="139"/>
    </row>
    <row r="15" spans="1:5" s="2" customFormat="1" x14ac:dyDescent="0.2">
      <c r="A15" s="249" t="s">
        <v>524</v>
      </c>
      <c r="B15" s="250" t="s">
        <v>2198</v>
      </c>
      <c r="C15" s="243">
        <v>4</v>
      </c>
      <c r="D15" s="138">
        <f>SUM(D16:D22)</f>
        <v>37518388</v>
      </c>
    </row>
    <row r="16" spans="1:5" s="2" customFormat="1" x14ac:dyDescent="0.2">
      <c r="A16" s="251" t="s">
        <v>525</v>
      </c>
      <c r="B16" s="252" t="s">
        <v>526</v>
      </c>
      <c r="C16" s="243">
        <v>5</v>
      </c>
      <c r="D16" s="139">
        <v>15147897</v>
      </c>
    </row>
    <row r="17" spans="1:4" s="2" customFormat="1" x14ac:dyDescent="0.2">
      <c r="A17" s="251" t="s">
        <v>527</v>
      </c>
      <c r="B17" s="252" t="s">
        <v>528</v>
      </c>
      <c r="C17" s="243">
        <v>6</v>
      </c>
      <c r="D17" s="139">
        <v>6420141</v>
      </c>
    </row>
    <row r="18" spans="1:4" s="2" customFormat="1" x14ac:dyDescent="0.2">
      <c r="A18" s="251" t="s">
        <v>529</v>
      </c>
      <c r="B18" s="252" t="s">
        <v>530</v>
      </c>
      <c r="C18" s="243">
        <v>7</v>
      </c>
      <c r="D18" s="139">
        <v>183454</v>
      </c>
    </row>
    <row r="19" spans="1:4" s="2" customFormat="1" x14ac:dyDescent="0.2">
      <c r="A19" s="251" t="s">
        <v>531</v>
      </c>
      <c r="B19" s="252" t="s">
        <v>532</v>
      </c>
      <c r="C19" s="243">
        <v>8</v>
      </c>
      <c r="D19" s="139">
        <v>68211</v>
      </c>
    </row>
    <row r="20" spans="1:4" s="2" customFormat="1" x14ac:dyDescent="0.2">
      <c r="A20" s="251" t="s">
        <v>533</v>
      </c>
      <c r="B20" s="252" t="s">
        <v>534</v>
      </c>
      <c r="C20" s="243">
        <v>9</v>
      </c>
      <c r="D20" s="139">
        <v>1823943</v>
      </c>
    </row>
    <row r="21" spans="1:4" s="2" customFormat="1" x14ac:dyDescent="0.2">
      <c r="A21" s="251" t="s">
        <v>535</v>
      </c>
      <c r="B21" s="252" t="s">
        <v>3391</v>
      </c>
      <c r="C21" s="243">
        <v>10</v>
      </c>
      <c r="D21" s="139">
        <v>4477011</v>
      </c>
    </row>
    <row r="22" spans="1:4" s="2" customFormat="1" x14ac:dyDescent="0.2">
      <c r="A22" s="251" t="s">
        <v>536</v>
      </c>
      <c r="B22" s="252" t="s">
        <v>2152</v>
      </c>
      <c r="C22" s="243">
        <v>11</v>
      </c>
      <c r="D22" s="139">
        <v>9397731</v>
      </c>
    </row>
    <row r="23" spans="1:4" s="2" customFormat="1" x14ac:dyDescent="0.2">
      <c r="A23" s="249" t="s">
        <v>2153</v>
      </c>
      <c r="B23" s="250" t="s">
        <v>2154</v>
      </c>
      <c r="C23" s="243">
        <v>12</v>
      </c>
      <c r="D23" s="139">
        <v>6711590</v>
      </c>
    </row>
    <row r="24" spans="1:4" s="2" customFormat="1" x14ac:dyDescent="0.2">
      <c r="A24" s="249" t="s">
        <v>3039</v>
      </c>
      <c r="B24" s="250" t="s">
        <v>3539</v>
      </c>
      <c r="C24" s="243">
        <v>13</v>
      </c>
      <c r="D24" s="138">
        <f>SUM(D25:D29)</f>
        <v>5511939</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v>5511939</v>
      </c>
    </row>
    <row r="29" spans="1:4" s="2" customFormat="1" ht="19.5" x14ac:dyDescent="0.2">
      <c r="A29" s="253" t="s">
        <v>602</v>
      </c>
      <c r="B29" s="252" t="s">
        <v>2101</v>
      </c>
      <c r="C29" s="243">
        <v>18</v>
      </c>
      <c r="D29" s="139"/>
    </row>
    <row r="30" spans="1:4" s="2" customFormat="1" x14ac:dyDescent="0.2">
      <c r="A30" s="251"/>
      <c r="B30" s="250" t="s">
        <v>3540</v>
      </c>
      <c r="C30" s="243">
        <v>19</v>
      </c>
      <c r="D30" s="138">
        <f>D31+D32+D40+D41</f>
        <v>50418461</v>
      </c>
    </row>
    <row r="31" spans="1:4" s="2" customFormat="1" x14ac:dyDescent="0.2">
      <c r="A31" s="251"/>
      <c r="B31" s="250" t="s">
        <v>3352</v>
      </c>
      <c r="C31" s="243">
        <v>20</v>
      </c>
      <c r="D31" s="139"/>
    </row>
    <row r="32" spans="1:4" s="2" customFormat="1" x14ac:dyDescent="0.2">
      <c r="A32" s="249" t="s">
        <v>524</v>
      </c>
      <c r="B32" s="250" t="s">
        <v>3541</v>
      </c>
      <c r="C32" s="243">
        <v>21</v>
      </c>
      <c r="D32" s="138">
        <f>SUM(D33:D39)</f>
        <v>39823930</v>
      </c>
    </row>
    <row r="33" spans="1:4" s="2" customFormat="1" x14ac:dyDescent="0.2">
      <c r="A33" s="251" t="s">
        <v>525</v>
      </c>
      <c r="B33" s="252" t="s">
        <v>526</v>
      </c>
      <c r="C33" s="243">
        <v>22</v>
      </c>
      <c r="D33" s="139">
        <v>15778461</v>
      </c>
    </row>
    <row r="34" spans="1:4" s="2" customFormat="1" x14ac:dyDescent="0.2">
      <c r="A34" s="251" t="s">
        <v>527</v>
      </c>
      <c r="B34" s="252" t="s">
        <v>528</v>
      </c>
      <c r="C34" s="243">
        <v>23</v>
      </c>
      <c r="D34" s="139">
        <v>6581348</v>
      </c>
    </row>
    <row r="35" spans="1:4" s="2" customFormat="1" x14ac:dyDescent="0.2">
      <c r="A35" s="251" t="s">
        <v>529</v>
      </c>
      <c r="B35" s="252" t="s">
        <v>530</v>
      </c>
      <c r="C35" s="243">
        <v>24</v>
      </c>
      <c r="D35" s="139">
        <v>186525</v>
      </c>
    </row>
    <row r="36" spans="1:4" s="2" customFormat="1" x14ac:dyDescent="0.2">
      <c r="A36" s="251" t="s">
        <v>531</v>
      </c>
      <c r="B36" s="252" t="s">
        <v>532</v>
      </c>
      <c r="C36" s="243">
        <v>25</v>
      </c>
      <c r="D36" s="139">
        <v>82017</v>
      </c>
    </row>
    <row r="37" spans="1:4" s="2" customFormat="1" x14ac:dyDescent="0.2">
      <c r="A37" s="251" t="s">
        <v>533</v>
      </c>
      <c r="B37" s="252" t="s">
        <v>534</v>
      </c>
      <c r="C37" s="243">
        <v>26</v>
      </c>
      <c r="D37" s="139">
        <v>1841192</v>
      </c>
    </row>
    <row r="38" spans="1:4" s="2" customFormat="1" x14ac:dyDescent="0.2">
      <c r="A38" s="251" t="s">
        <v>535</v>
      </c>
      <c r="B38" s="252" t="s">
        <v>3391</v>
      </c>
      <c r="C38" s="243">
        <v>27</v>
      </c>
      <c r="D38" s="139">
        <v>4361597</v>
      </c>
    </row>
    <row r="39" spans="1:4" s="2" customFormat="1" x14ac:dyDescent="0.2">
      <c r="A39" s="251" t="s">
        <v>536</v>
      </c>
      <c r="B39" s="252" t="s">
        <v>2152</v>
      </c>
      <c r="C39" s="243">
        <v>28</v>
      </c>
      <c r="D39" s="139">
        <v>10992790</v>
      </c>
    </row>
    <row r="40" spans="1:4" s="2" customFormat="1" x14ac:dyDescent="0.2">
      <c r="A40" s="254" t="s">
        <v>2153</v>
      </c>
      <c r="B40" s="250" t="s">
        <v>2154</v>
      </c>
      <c r="C40" s="243">
        <v>29</v>
      </c>
      <c r="D40" s="139">
        <v>8645092</v>
      </c>
    </row>
    <row r="41" spans="1:4" s="2" customFormat="1" x14ac:dyDescent="0.2">
      <c r="A41" s="254" t="s">
        <v>3039</v>
      </c>
      <c r="B41" s="250" t="s">
        <v>3542</v>
      </c>
      <c r="C41" s="243">
        <v>30</v>
      </c>
      <c r="D41" s="138">
        <f>SUM(D42:D46)</f>
        <v>1949439</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v>1949439</v>
      </c>
    </row>
    <row r="46" spans="1:4" s="2" customFormat="1" ht="19.5" x14ac:dyDescent="0.2">
      <c r="A46" s="256" t="s">
        <v>602</v>
      </c>
      <c r="B46" s="252" t="s">
        <v>2101</v>
      </c>
      <c r="C46" s="243">
        <v>35</v>
      </c>
      <c r="D46" s="139"/>
    </row>
    <row r="47" spans="1:4" s="2" customFormat="1" x14ac:dyDescent="0.2">
      <c r="A47" s="255"/>
      <c r="B47" s="250" t="s">
        <v>3543</v>
      </c>
      <c r="C47" s="243">
        <v>36</v>
      </c>
      <c r="D47" s="138">
        <f>D12+D13-D30</f>
        <v>14653936</v>
      </c>
    </row>
    <row r="48" spans="1:4" s="2" customFormat="1" x14ac:dyDescent="0.2">
      <c r="A48" s="257"/>
      <c r="B48" s="250" t="s">
        <v>3544</v>
      </c>
      <c r="C48" s="243">
        <v>37</v>
      </c>
      <c r="D48" s="138">
        <f>D49+D54+D90+D95</f>
        <v>840248</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840248</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840248</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v>840248</v>
      </c>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13813688</v>
      </c>
    </row>
    <row r="102" spans="1:5" s="2" customFormat="1" x14ac:dyDescent="0.2">
      <c r="A102" s="251"/>
      <c r="B102" s="259" t="s">
        <v>3352</v>
      </c>
      <c r="C102" s="243">
        <v>91</v>
      </c>
      <c r="D102" s="139"/>
    </row>
    <row r="103" spans="1:5" s="2" customFormat="1" x14ac:dyDescent="0.2">
      <c r="A103" s="251" t="s">
        <v>524</v>
      </c>
      <c r="B103" s="259" t="s">
        <v>661</v>
      </c>
      <c r="C103" s="243">
        <v>92</v>
      </c>
      <c r="D103" s="139">
        <v>1245628</v>
      </c>
    </row>
    <row r="104" spans="1:5" s="2" customFormat="1" x14ac:dyDescent="0.2">
      <c r="A104" s="251" t="s">
        <v>2153</v>
      </c>
      <c r="B104" s="259" t="s">
        <v>2154</v>
      </c>
      <c r="C104" s="243">
        <v>93</v>
      </c>
      <c r="D104" s="139">
        <v>72835</v>
      </c>
    </row>
    <row r="105" spans="1:5" s="2" customFormat="1" x14ac:dyDescent="0.2">
      <c r="A105" s="260" t="s">
        <v>3039</v>
      </c>
      <c r="B105" s="261" t="s">
        <v>2108</v>
      </c>
      <c r="C105" s="244">
        <v>94</v>
      </c>
      <c r="D105" s="140">
        <v>12495225</v>
      </c>
    </row>
    <row r="106" spans="1:5" x14ac:dyDescent="0.2">
      <c r="A106" s="266" t="s">
        <v>3762</v>
      </c>
      <c r="B106" s="267"/>
      <c r="C106" s="268"/>
      <c r="D106" s="269"/>
    </row>
    <row r="107" spans="1:5" x14ac:dyDescent="0.2"/>
    <row r="108" spans="1:5" s="271" customFormat="1" ht="25.5" customHeight="1" x14ac:dyDescent="0.2">
      <c r="A108" s="270" t="s">
        <v>210</v>
      </c>
      <c r="B108" s="270"/>
      <c r="C108" s="436" t="s">
        <v>497</v>
      </c>
      <c r="D108" s="436"/>
      <c r="E108" s="270"/>
    </row>
    <row r="109" spans="1:5" s="271" customFormat="1" ht="15" customHeight="1" x14ac:dyDescent="0.2">
      <c r="A109" s="270" t="str">
        <f>IF(RefStr!H25&lt;&gt;"", "Osoba za kontaktiranje: " &amp; RefStr!H25,"Osoba za kontaktiranje: _________________________________________")</f>
        <v>Osoba za kontaktiranje: Mira Jurišić</v>
      </c>
      <c r="B109" s="270"/>
      <c r="C109" s="272"/>
      <c r="D109" s="272"/>
      <c r="E109" s="270"/>
    </row>
    <row r="110" spans="1:5" s="271" customFormat="1" ht="15" customHeight="1" x14ac:dyDescent="0.2">
      <c r="A110" s="270" t="str">
        <f>IF(RefStr!H27="","Telefon za kontakt: _________________","Telefon za kontakt: " &amp; RefStr!H27)</f>
        <v>Telefon za kontakt: 053/588-238</v>
      </c>
      <c r="B110" s="270"/>
      <c r="E110" s="270"/>
    </row>
    <row r="111" spans="1:5" s="271" customFormat="1" ht="15" customHeight="1" x14ac:dyDescent="0.2">
      <c r="A111" s="270" t="str">
        <f>IF(RefStr!H33="","Odgovorna osoba: _____________________________","Odgovorna osoba: " &amp; RefStr!H33)</f>
        <v>Odgovorna osoba: DARKO MILINOVIĆ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zoomScale="136" zoomScaleNormal="136" workbookViewId="0">
      <pane ySplit="3" topLeftCell="A4" activePane="bottomLeft" state="frozen"/>
      <selection pane="bottomLeft" activeCell="C279" sqref="C279"/>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6</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26580</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6</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Mira Jurišić</cp:lastModifiedBy>
  <cp:lastPrinted>2021-02-15T07:59:31Z</cp:lastPrinted>
  <dcterms:created xsi:type="dcterms:W3CDTF">2001-11-21T09:32:18Z</dcterms:created>
  <dcterms:modified xsi:type="dcterms:W3CDTF">2021-02-15T11:02:39Z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